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Global MBA\Search for Financement for Projects\Use Case Funding Project\"/>
    </mc:Choice>
  </mc:AlternateContent>
  <xr:revisionPtr revIDLastSave="0" documentId="13_ncr:1_{B34C67F0-0520-4BDB-A9FC-B1654C76BF68}" xr6:coauthVersionLast="47" xr6:coauthVersionMax="47" xr10:uidLastSave="{00000000-0000-0000-0000-000000000000}"/>
  <bookViews>
    <workbookView xWindow="-120" yWindow="-120" windowWidth="20730" windowHeight="11160" tabRatio="934" xr2:uid="{1C4AA0D6-F964-4AA4-80A3-89CF23624497}"/>
  </bookViews>
  <sheets>
    <sheet name="Analysis" sheetId="12" r:id="rId1"/>
    <sheet name="VC" sheetId="11" r:id="rId2"/>
    <sheet name="Products" sheetId="9" r:id="rId3"/>
    <sheet name="Fruits" sheetId="1" r:id="rId4"/>
    <sheet name="FC" sheetId="10" r:id="rId5"/>
    <sheet name="Operational Staff" sheetId="2" r:id="rId6"/>
    <sheet name="Machinery&amp;Furniture" sheetId="4" r:id="rId7"/>
    <sheet name="Marketing" sheetId="8" r:id="rId8"/>
    <sheet name="Legal&amp;Certifications" sheetId="7" r:id="rId9"/>
    <sheet name="Support&amp;IT" sheetId="6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" i="12" l="1"/>
  <c r="H17" i="12"/>
  <c r="K16" i="12"/>
  <c r="H16" i="12"/>
  <c r="G17" i="12"/>
  <c r="G16" i="12"/>
  <c r="H15" i="12"/>
  <c r="G15" i="12"/>
  <c r="B16" i="12"/>
  <c r="B15" i="12"/>
  <c r="H9" i="12"/>
  <c r="C15" i="12" s="1"/>
  <c r="D15" i="12" s="1"/>
  <c r="E9" i="12"/>
  <c r="D9" i="12"/>
  <c r="F9" i="12" s="1"/>
  <c r="C9" i="12"/>
  <c r="E3" i="12"/>
  <c r="D3" i="12"/>
  <c r="C3" i="12"/>
  <c r="B3" i="12"/>
  <c r="F10" i="12"/>
  <c r="H10" i="12" s="1"/>
  <c r="C16" i="12" s="1"/>
  <c r="D16" i="12" s="1"/>
  <c r="E10" i="12"/>
  <c r="D10" i="12"/>
  <c r="C10" i="12"/>
  <c r="E4" i="12"/>
  <c r="D4" i="12"/>
  <c r="C4" i="12"/>
  <c r="B4" i="12"/>
  <c r="E11" i="12"/>
  <c r="D11" i="12"/>
  <c r="E5" i="12"/>
  <c r="D5" i="12"/>
  <c r="C5" i="12"/>
  <c r="B5" i="12"/>
  <c r="C11" i="12"/>
  <c r="C2" i="9"/>
  <c r="E2" i="9" s="1"/>
  <c r="F6" i="11"/>
  <c r="G6" i="11" s="1"/>
  <c r="D7" i="11"/>
  <c r="D8" i="11" s="1"/>
  <c r="D9" i="11" s="1"/>
  <c r="D10" i="11" s="1"/>
  <c r="D11" i="11" s="1"/>
  <c r="F11" i="11" s="1"/>
  <c r="G11" i="11" s="1"/>
  <c r="A3" i="9"/>
  <c r="A4" i="9"/>
  <c r="A5" i="9"/>
  <c r="A6" i="9"/>
  <c r="A7" i="9"/>
  <c r="A8" i="9"/>
  <c r="A9" i="9"/>
  <c r="A10" i="9"/>
  <c r="A2" i="9"/>
  <c r="B3" i="9"/>
  <c r="C3" i="9" s="1"/>
  <c r="E3" i="9" s="1"/>
  <c r="D3" i="9"/>
  <c r="D4" i="9"/>
  <c r="D5" i="9"/>
  <c r="D6" i="9"/>
  <c r="D7" i="9"/>
  <c r="D8" i="9"/>
  <c r="D9" i="9"/>
  <c r="D10" i="9"/>
  <c r="D2" i="9"/>
  <c r="F10" i="1"/>
  <c r="F9" i="1"/>
  <c r="F8" i="1"/>
  <c r="F7" i="1"/>
  <c r="F6" i="1"/>
  <c r="F5" i="1"/>
  <c r="F4" i="1"/>
  <c r="F3" i="1"/>
  <c r="F2" i="1"/>
  <c r="F3" i="12" l="1"/>
  <c r="F4" i="12"/>
  <c r="F5" i="12"/>
  <c r="D12" i="11"/>
  <c r="F10" i="11"/>
  <c r="G10" i="11" s="1"/>
  <c r="F9" i="11"/>
  <c r="G9" i="11" s="1"/>
  <c r="F7" i="11"/>
  <c r="G7" i="11" s="1"/>
  <c r="F8" i="11"/>
  <c r="G8" i="11" s="1"/>
  <c r="B4" i="9"/>
  <c r="B5" i="9" s="1"/>
  <c r="B6" i="9" s="1"/>
  <c r="C5" i="9" l="1"/>
  <c r="E5" i="9" s="1"/>
  <c r="C4" i="9"/>
  <c r="E4" i="9" s="1"/>
  <c r="D13" i="11"/>
  <c r="F12" i="11"/>
  <c r="G12" i="11" s="1"/>
  <c r="C6" i="9"/>
  <c r="E6" i="9" s="1"/>
  <c r="B7" i="9"/>
  <c r="F13" i="11" l="1"/>
  <c r="G13" i="11" s="1"/>
  <c r="D14" i="11"/>
  <c r="C7" i="9"/>
  <c r="E7" i="9" s="1"/>
  <c r="B8" i="9"/>
  <c r="F14" i="11" l="1"/>
  <c r="G14" i="11" s="1"/>
  <c r="D15" i="11"/>
  <c r="C8" i="9"/>
  <c r="E8" i="9" s="1"/>
  <c r="B9" i="9"/>
  <c r="F15" i="11" l="1"/>
  <c r="G15" i="11" s="1"/>
  <c r="G16" i="11" s="1"/>
  <c r="D18" i="11"/>
  <c r="B10" i="9"/>
  <c r="B12" i="9" s="1"/>
  <c r="C9" i="9"/>
  <c r="E9" i="9" s="1"/>
  <c r="C10" i="9" l="1"/>
  <c r="E10" i="9" s="1"/>
  <c r="E11" i="9" s="1"/>
  <c r="I17" i="12" s="1"/>
  <c r="K17" i="12" s="1"/>
  <c r="F18" i="11"/>
  <c r="G18" i="11" s="1"/>
  <c r="D19" i="11"/>
  <c r="D20" i="11" l="1"/>
  <c r="F19" i="11"/>
  <c r="G19" i="11" s="1"/>
  <c r="F20" i="11" l="1"/>
  <c r="G20" i="11" s="1"/>
  <c r="G21" i="11" s="1"/>
  <c r="D23" i="11"/>
  <c r="F23" i="11" s="1"/>
  <c r="G23" i="11" s="1"/>
  <c r="G27" i="11" l="1"/>
  <c r="B11" i="12" s="1"/>
  <c r="B17" i="12" s="1"/>
  <c r="F11" i="12" l="1"/>
  <c r="C17" i="12" l="1"/>
  <c r="D17" i="12" s="1"/>
  <c r="I11" i="12" s="1"/>
</calcChain>
</file>

<file path=xl/sharedStrings.xml><?xml version="1.0" encoding="utf-8"?>
<sst xmlns="http://schemas.openxmlformats.org/spreadsheetml/2006/main" count="524" uniqueCount="352">
  <si>
    <t>Fruit / category</t>
  </si>
  <si>
    <t>Approx. production in France (tonnes/year)</t>
  </si>
  <si>
    <t>Avg purchase price from farmers (€/kg) [assumption]</t>
  </si>
  <si>
    <t>Peak harvest / peak season (France)</t>
  </si>
  <si>
    <t>Dried product weight from 1 kg fresh (kg)</t>
  </si>
  <si>
    <t>Water content (fresh, %)</t>
  </si>
  <si>
    <t>Assumed final moisture (dried, %)</t>
  </si>
  <si>
    <t>Notes</t>
  </si>
  <si>
    <t>Apples (Pomme de consommation)</t>
  </si>
  <si>
    <t>Sep–Oct</t>
  </si>
  <si>
    <t>Peaches &amp; Nectarines (Pêches/Nectarines/Brugnons)</t>
  </si>
  <si>
    <t>Jul–Aug</t>
  </si>
  <si>
    <t>Plums (Prunes)</t>
  </si>
  <si>
    <t>Aug</t>
  </si>
  <si>
    <t>Pears (Poires)</t>
  </si>
  <si>
    <t>Aug–Sep</t>
  </si>
  <si>
    <t>Strawberries (Fraises)</t>
  </si>
  <si>
    <t>May–Jun</t>
  </si>
  <si>
    <t>Apricots (Abricots)</t>
  </si>
  <si>
    <t>Jun–Jul</t>
  </si>
  <si>
    <t>Table grapes (Raisins de table)</t>
  </si>
  <si>
    <t>Sep</t>
  </si>
  <si>
    <t>Kiwis</t>
  </si>
  <si>
    <t>Nov</t>
  </si>
  <si>
    <t>Clementines (Clémentines)</t>
  </si>
  <si>
    <t>Nov–Dec</t>
  </si>
  <si>
    <t>Item Name</t>
  </si>
  <si>
    <t>No.</t>
  </si>
  <si>
    <t>Level</t>
  </si>
  <si>
    <t>Description</t>
  </si>
  <si>
    <t>Price</t>
  </si>
  <si>
    <t>Small</t>
  </si>
  <si>
    <t>Industrial Fruit Dryer (dehydrator) – ProChef ST-02TG (16 trays)</t>
  </si>
  <si>
    <t>Processing capacity: ~25 kg per load (16 trays). Approx daily throughput (fresh fruit): ~25–50 kg/day (depending on cycle time and operating hours). Best for sliced fruits (apple/banana/mango). Not ideal for whole berries (small items can fall through trays unless lined). (CiderMill)</t>
  </si>
  <si>
    <t>Industrial Fruit Dryer (dehydrator) – ProChef ST-32</t>
  </si>
  <si>
    <r>
      <t xml:space="preserve">Processing capacity: </t>
    </r>
    <r>
      <rPr>
        <b/>
        <sz val="11"/>
        <color theme="1"/>
        <rFont val="Calibri"/>
        <family val="2"/>
        <scheme val="minor"/>
      </rPr>
      <t>~50 kg per load</t>
    </r>
    <r>
      <rPr>
        <sz val="11"/>
        <color theme="1"/>
        <rFont val="Calibri"/>
        <family val="2"/>
        <scheme val="minor"/>
      </rPr>
      <t xml:space="preserve">. Approx daily throughput (fresh fruit): </t>
    </r>
    <r>
      <rPr>
        <b/>
        <sz val="11"/>
        <color theme="1"/>
        <rFont val="Calibri"/>
        <family val="2"/>
        <scheme val="minor"/>
      </rPr>
      <t>~50–100 kg/day</t>
    </r>
    <r>
      <rPr>
        <sz val="11"/>
        <color theme="1"/>
        <rFont val="Calibri"/>
        <family val="2"/>
        <scheme val="minor"/>
      </rPr>
      <t xml:space="preserve">. Best for sliced fruits; </t>
    </r>
    <r>
      <rPr>
        <b/>
        <sz val="11"/>
        <color theme="1"/>
        <rFont val="Calibri"/>
        <family val="2"/>
        <scheme val="minor"/>
      </rPr>
      <t>very sticky / high-sugar fruits (e.g., mango) may require liners or pre-treatment</t>
    </r>
    <r>
      <rPr>
        <sz val="11"/>
        <color theme="1"/>
        <rFont val="Calibri"/>
        <family val="2"/>
        <scheme val="minor"/>
      </rPr>
      <t xml:space="preserve"> to avoid sticking.</t>
    </r>
  </si>
  <si>
    <t>Medium</t>
  </si>
  <si>
    <t>Industrial Fruit Dryer (dehydrator) – ProChef RBM-A01 (10.56 m² / 100 kg)</t>
  </si>
  <si>
    <r>
      <t xml:space="preserve">Drying surface: </t>
    </r>
    <r>
      <rPr>
        <b/>
        <sz val="11"/>
        <color theme="1"/>
        <rFont val="Calibri"/>
        <family val="2"/>
        <scheme val="minor"/>
      </rPr>
      <t>10.56 m²</t>
    </r>
    <r>
      <rPr>
        <sz val="11"/>
        <color theme="1"/>
        <rFont val="Calibri"/>
        <family val="2"/>
        <scheme val="minor"/>
      </rPr>
      <t xml:space="preserve">; rated capacity in listing: </t>
    </r>
    <r>
      <rPr>
        <b/>
        <sz val="11"/>
        <color theme="1"/>
        <rFont val="Calibri"/>
        <family val="2"/>
        <scheme val="minor"/>
      </rPr>
      <t>100 kg</t>
    </r>
    <r>
      <rPr>
        <sz val="11"/>
        <color theme="1"/>
        <rFont val="Calibri"/>
        <family val="2"/>
        <scheme val="minor"/>
      </rPr>
      <t xml:space="preserve">. Approx daily throughput (fresh fruit): </t>
    </r>
    <r>
      <rPr>
        <b/>
        <sz val="11"/>
        <color theme="1"/>
        <rFont val="Calibri"/>
        <family val="2"/>
        <scheme val="minor"/>
      </rPr>
      <t>~100–200 kg/day</t>
    </r>
    <r>
      <rPr>
        <sz val="11"/>
        <color theme="1"/>
        <rFont val="Calibri"/>
        <family val="2"/>
        <scheme val="minor"/>
      </rPr>
      <t xml:space="preserve">. Works for your dried-slice range; </t>
    </r>
    <r>
      <rPr>
        <b/>
        <sz val="11"/>
        <color theme="1"/>
        <rFont val="Calibri"/>
        <family val="2"/>
        <scheme val="minor"/>
      </rPr>
      <t>whole fruit needs cutting first</t>
    </r>
    <r>
      <rPr>
        <sz val="11"/>
        <color theme="1"/>
        <rFont val="Calibri"/>
        <family val="2"/>
        <scheme val="minor"/>
      </rPr>
      <t xml:space="preserve"> for uniform drying.</t>
    </r>
  </si>
  <si>
    <t>Large</t>
  </si>
  <si>
    <t>Slicing machine – Stainless steel slicer SL-01</t>
  </si>
  <si>
    <r>
      <t xml:space="preserve">Manual/semi-manual slicer. Approx daily throughput: </t>
    </r>
    <r>
      <rPr>
        <b/>
        <sz val="11"/>
        <color theme="1"/>
        <rFont val="Calibri"/>
        <family val="2"/>
        <scheme val="minor"/>
      </rPr>
      <t>~50–150 kg/day</t>
    </r>
    <r>
      <rPr>
        <sz val="11"/>
        <color theme="1"/>
        <rFont val="Calibri"/>
        <family val="2"/>
        <scheme val="minor"/>
      </rPr>
      <t xml:space="preserve"> (labor-dependent). Works well for apples/bananas. </t>
    </r>
    <r>
      <rPr>
        <b/>
        <sz val="11"/>
        <color theme="1"/>
        <rFont val="Calibri"/>
        <family val="2"/>
        <scheme val="minor"/>
      </rPr>
      <t>Not suitable for soft berries</t>
    </r>
    <r>
      <rPr>
        <sz val="11"/>
        <color theme="1"/>
        <rFont val="Calibri"/>
        <family val="2"/>
        <scheme val="minor"/>
      </rPr>
      <t xml:space="preserve"> (likely to crush/mash).</t>
    </r>
  </si>
  <si>
    <t>Slicing machine – Robot Coupe CL50</t>
  </si>
  <si>
    <t>Rated capacity: up to ~250 kg/hour. Approx daily throughput (8h shift): ~2,000 kg/day. Suitable for apples/bananas and many firm fruits; very soft fruits/berries are not a good fit for “clean slicing.” (tomadostore.com)</t>
  </si>
  <si>
    <t>Slicing machine – Treif “Twister AT”</t>
  </si>
  <si>
    <r>
      <t xml:space="preserve">Listing states capacity: </t>
    </r>
    <r>
      <rPr>
        <b/>
        <sz val="11"/>
        <color theme="1"/>
        <rFont val="Calibri"/>
        <family val="2"/>
        <scheme val="minor"/>
      </rPr>
      <t>up to ~2.5 t/hour</t>
    </r>
    <r>
      <rPr>
        <sz val="11"/>
        <color theme="1"/>
        <rFont val="Calibri"/>
        <family val="2"/>
        <scheme val="minor"/>
      </rPr>
      <t xml:space="preserve">. Approx daily throughput (8h shift): </t>
    </r>
    <r>
      <rPr>
        <b/>
        <sz val="11"/>
        <color theme="1"/>
        <rFont val="Calibri"/>
        <family val="2"/>
        <scheme val="minor"/>
      </rPr>
      <t>up to ~20,000 kg/day</t>
    </r>
    <r>
      <rPr>
        <sz val="11"/>
        <color theme="1"/>
        <rFont val="Calibri"/>
        <family val="2"/>
        <scheme val="minor"/>
      </rPr>
      <t xml:space="preserve">. High-throughput cutting for firm fruits; </t>
    </r>
    <r>
      <rPr>
        <b/>
        <sz val="11"/>
        <color theme="1"/>
        <rFont val="Calibri"/>
        <family val="2"/>
        <scheme val="minor"/>
      </rPr>
      <t>soft berries and overripe fruit can deform and reduce cut quality</t>
    </r>
    <r>
      <rPr>
        <sz val="11"/>
        <color theme="1"/>
        <rFont val="Calibri"/>
        <family val="2"/>
        <scheme val="minor"/>
      </rPr>
      <t>.</t>
    </r>
  </si>
  <si>
    <t>Packaging machine – Heat sealer tongs (Audion 420 SCT)</t>
  </si>
  <si>
    <r>
      <t xml:space="preserve">Heat sealer for sealing pre-made pouches/laminates. Approx daily packaging capacity: </t>
    </r>
    <r>
      <rPr>
        <b/>
        <sz val="11"/>
        <color theme="1"/>
        <rFont val="Calibri"/>
        <family val="2"/>
        <scheme val="minor"/>
      </rPr>
      <t>~100–300 kg/day</t>
    </r>
    <r>
      <rPr>
        <sz val="11"/>
        <color theme="1"/>
        <rFont val="Calibri"/>
        <family val="2"/>
        <scheme val="minor"/>
      </rPr>
      <t xml:space="preserve"> (highly dependent on staffing, pouch size, and pre-weighing). </t>
    </r>
    <r>
      <rPr>
        <b/>
        <sz val="11"/>
        <color theme="1"/>
        <rFont val="Calibri"/>
        <family val="2"/>
        <scheme val="minor"/>
      </rPr>
      <t>Does not form/fill bags automatically</t>
    </r>
    <r>
      <rPr>
        <sz val="11"/>
        <color theme="1"/>
        <rFont val="Calibri"/>
        <family val="2"/>
        <scheme val="minor"/>
      </rPr>
      <t>; best as an entry-level solution.</t>
    </r>
  </si>
  <si>
    <t>Packaging machine – QuickPouch Plus VFFS (used)</t>
  </si>
  <si>
    <r>
      <t xml:space="preserve">Marketplace price shown for QuickPouch unit. Speed reference: </t>
    </r>
    <r>
      <rPr>
        <b/>
        <sz val="11"/>
        <color theme="1"/>
        <rFont val="Calibri"/>
        <family val="2"/>
        <scheme val="minor"/>
      </rPr>
      <t>up to ~48 cycles/min</t>
    </r>
    <r>
      <rPr>
        <sz val="11"/>
        <color theme="1"/>
        <rFont val="Calibri"/>
        <family val="2"/>
        <scheme val="minor"/>
      </rPr>
      <t xml:space="preserve"> (spec listing). Approx daily packaging capacity (example assumption: 100 g packs, 8h shift): </t>
    </r>
    <r>
      <rPr>
        <b/>
        <sz val="11"/>
        <color theme="1"/>
        <rFont val="Calibri"/>
        <family val="2"/>
        <scheme val="minor"/>
      </rPr>
      <t>up to ~2,000–2,500 kg/day</t>
    </r>
    <r>
      <rPr>
        <sz val="11"/>
        <color theme="1"/>
        <rFont val="Calibri"/>
        <family val="2"/>
        <scheme val="minor"/>
      </rPr>
      <t xml:space="preserve">; real output depends on feeder/weigher integration. </t>
    </r>
    <r>
      <rPr>
        <b/>
        <sz val="11"/>
        <color theme="1"/>
        <rFont val="Calibri"/>
        <family val="2"/>
        <scheme val="minor"/>
      </rPr>
      <t>Less suitable for sticky semi-dried fruit</t>
    </r>
    <r>
      <rPr>
        <sz val="11"/>
        <color theme="1"/>
        <rFont val="Calibri"/>
        <family val="2"/>
        <scheme val="minor"/>
      </rPr>
      <t xml:space="preserve"> unless product remains free-flowing.</t>
    </r>
  </si>
  <si>
    <t>Packaging machine – 14-head weigher + VFFS (Hangzhou Zon Packaging ZH-A14, used)</t>
  </si>
  <si>
    <r>
      <t xml:space="preserve">Listing includes </t>
    </r>
    <r>
      <rPr>
        <b/>
        <sz val="11"/>
        <color theme="1"/>
        <rFont val="Calibri"/>
        <family val="2"/>
        <scheme val="minor"/>
      </rPr>
      <t>14-head weigher</t>
    </r>
    <r>
      <rPr>
        <sz val="11"/>
        <color theme="1"/>
        <rFont val="Calibri"/>
        <family val="2"/>
        <scheme val="minor"/>
      </rPr>
      <t xml:space="preserve"> and states </t>
    </r>
    <r>
      <rPr>
        <b/>
        <sz val="11"/>
        <color theme="1"/>
        <rFont val="Calibri"/>
        <family val="2"/>
        <scheme val="minor"/>
      </rPr>
      <t>120 bags/minute</t>
    </r>
    <r>
      <rPr>
        <sz val="11"/>
        <color theme="1"/>
        <rFont val="Calibri"/>
        <family val="2"/>
        <scheme val="minor"/>
      </rPr>
      <t xml:space="preserve">. Approx daily packaging capacity (example assumption: 100 g packs, 8h shift): </t>
    </r>
    <r>
      <rPr>
        <b/>
        <sz val="11"/>
        <color theme="1"/>
        <rFont val="Calibri"/>
        <family val="2"/>
        <scheme val="minor"/>
      </rPr>
      <t>up to ~5,000–6,000 kg/day</t>
    </r>
    <r>
      <rPr>
        <sz val="11"/>
        <color theme="1"/>
        <rFont val="Calibri"/>
        <family val="2"/>
        <scheme val="minor"/>
      </rPr>
      <t xml:space="preserve">; actual depends on pack weight and product flowability. Listing notes it works for </t>
    </r>
    <r>
      <rPr>
        <b/>
        <sz val="11"/>
        <color theme="1"/>
        <rFont val="Calibri"/>
        <family val="2"/>
        <scheme val="minor"/>
      </rPr>
      <t>free-flowing products</t>
    </r>
    <r>
      <rPr>
        <sz val="11"/>
        <color theme="1"/>
        <rFont val="Calibri"/>
        <family val="2"/>
        <scheme val="minor"/>
      </rPr>
      <t xml:space="preserve">; </t>
    </r>
    <r>
      <rPr>
        <b/>
        <sz val="11"/>
        <color theme="1"/>
        <rFont val="Calibri"/>
        <family val="2"/>
        <scheme val="minor"/>
      </rPr>
      <t>not suitable for very sticky products</t>
    </r>
    <r>
      <rPr>
        <sz val="11"/>
        <color theme="1"/>
        <rFont val="Calibri"/>
        <family val="2"/>
        <scheme val="minor"/>
      </rPr>
      <t xml:space="preserve"> without adaptations.</t>
    </r>
  </si>
  <si>
    <t>Cold storage (raw fruit) – Industrial positive cold room TD CR-009</t>
  </si>
  <si>
    <r>
      <t xml:space="preserve">Gross volume: </t>
    </r>
    <r>
      <rPr>
        <b/>
        <sz val="11"/>
        <color theme="1"/>
        <rFont val="Calibri"/>
        <family val="2"/>
        <scheme val="minor"/>
      </rPr>
      <t>9 m³</t>
    </r>
    <r>
      <rPr>
        <sz val="11"/>
        <color theme="1"/>
        <rFont val="Calibri"/>
        <family val="2"/>
        <scheme val="minor"/>
      </rPr>
      <t xml:space="preserve">. Approx holding capacity: </t>
    </r>
    <r>
      <rPr>
        <b/>
        <sz val="11"/>
        <color theme="1"/>
        <rFont val="Calibri"/>
        <family val="2"/>
        <scheme val="minor"/>
      </rPr>
      <t>~2–4 tonnes</t>
    </r>
    <r>
      <rPr>
        <sz val="11"/>
        <color theme="1"/>
        <rFont val="Calibri"/>
        <family val="2"/>
        <scheme val="minor"/>
      </rPr>
      <t xml:space="preserve"> of fruit (depends on crates/palletization). For chilled storage of raw fruit; </t>
    </r>
    <r>
      <rPr>
        <b/>
        <sz val="11"/>
        <color theme="1"/>
        <rFont val="Calibri"/>
        <family val="2"/>
        <scheme val="minor"/>
      </rPr>
      <t>not for frozen storage</t>
    </r>
    <r>
      <rPr>
        <sz val="11"/>
        <color theme="1"/>
        <rFont val="Calibri"/>
        <family val="2"/>
        <scheme val="minor"/>
      </rPr>
      <t xml:space="preserve"> (positive cold room).</t>
    </r>
  </si>
  <si>
    <t>Cold storage (raw fruit) – Industrial positive cold room TD CR-096</t>
  </si>
  <si>
    <r>
      <t xml:space="preserve">Gross volume: </t>
    </r>
    <r>
      <rPr>
        <b/>
        <sz val="11"/>
        <color theme="1"/>
        <rFont val="Calibri"/>
        <family val="2"/>
        <scheme val="minor"/>
      </rPr>
      <t>96 m³</t>
    </r>
    <r>
      <rPr>
        <sz val="11"/>
        <color theme="1"/>
        <rFont val="Calibri"/>
        <family val="2"/>
        <scheme val="minor"/>
      </rPr>
      <t xml:space="preserve">. Approx holding capacity: </t>
    </r>
    <r>
      <rPr>
        <b/>
        <sz val="11"/>
        <color theme="1"/>
        <rFont val="Calibri"/>
        <family val="2"/>
        <scheme val="minor"/>
      </rPr>
      <t>~25–40 tonnes</t>
    </r>
    <r>
      <rPr>
        <sz val="11"/>
        <color theme="1"/>
        <rFont val="Calibri"/>
        <family val="2"/>
        <scheme val="minor"/>
      </rPr>
      <t xml:space="preserve"> (layout-dependent). Positive cold room for raw fruit buffering; </t>
    </r>
    <r>
      <rPr>
        <b/>
        <sz val="11"/>
        <color theme="1"/>
        <rFont val="Calibri"/>
        <family val="2"/>
        <scheme val="minor"/>
      </rPr>
      <t>not for frozen inventory</t>
    </r>
    <r>
      <rPr>
        <sz val="11"/>
        <color theme="1"/>
        <rFont val="Calibri"/>
        <family val="2"/>
        <scheme val="minor"/>
      </rPr>
      <t>.</t>
    </r>
  </si>
  <si>
    <t>Cold storage (raw fruit) – Industrial positive cold room TD CR-360</t>
  </si>
  <si>
    <r>
      <t xml:space="preserve">Gross volume: </t>
    </r>
    <r>
      <rPr>
        <b/>
        <sz val="11"/>
        <color theme="1"/>
        <rFont val="Calibri"/>
        <family val="2"/>
        <scheme val="minor"/>
      </rPr>
      <t>360 m³</t>
    </r>
    <r>
      <rPr>
        <sz val="11"/>
        <color theme="1"/>
        <rFont val="Calibri"/>
        <family val="2"/>
        <scheme val="minor"/>
      </rPr>
      <t xml:space="preserve">. Approx holding capacity: </t>
    </r>
    <r>
      <rPr>
        <b/>
        <sz val="11"/>
        <color theme="1"/>
        <rFont val="Calibri"/>
        <family val="2"/>
        <scheme val="minor"/>
      </rPr>
      <t>~90–150 tonnes</t>
    </r>
    <r>
      <rPr>
        <sz val="11"/>
        <color theme="1"/>
        <rFont val="Calibri"/>
        <family val="2"/>
        <scheme val="minor"/>
      </rPr>
      <t xml:space="preserve"> (layout-dependent). Positive cold room for high-throughput operations; </t>
    </r>
    <r>
      <rPr>
        <b/>
        <sz val="11"/>
        <color theme="1"/>
        <rFont val="Calibri"/>
        <family val="2"/>
        <scheme val="minor"/>
      </rPr>
      <t>not suitable if you need negative/freezer temperatures</t>
    </r>
    <r>
      <rPr>
        <sz val="11"/>
        <color theme="1"/>
        <rFont val="Calibri"/>
        <family val="2"/>
        <scheme val="minor"/>
      </rPr>
      <t>.</t>
    </r>
  </si>
  <si>
    <t>Other industrial furniture &amp; auxiliaries (bundle estimate)</t>
  </si>
  <si>
    <r>
      <t xml:space="preserve">Approx </t>
    </r>
    <r>
      <rPr>
        <b/>
        <sz val="11"/>
        <color theme="1"/>
        <rFont val="Calibri"/>
        <family val="2"/>
        <scheme val="minor"/>
      </rPr>
      <t>small-scale</t>
    </r>
    <r>
      <rPr>
        <sz val="11"/>
        <color theme="1"/>
        <rFont val="Calibri"/>
        <family val="2"/>
        <scheme val="minor"/>
      </rPr>
      <t xml:space="preserve"> furniture set cost, built from catalog-priced components such as: Odimer stainless table </t>
    </r>
    <r>
      <rPr>
        <b/>
        <sz val="11"/>
        <color theme="1"/>
        <rFont val="Calibri"/>
        <family val="2"/>
        <scheme val="minor"/>
      </rPr>
      <t>€630 HT</t>
    </r>
    <r>
      <rPr>
        <sz val="11"/>
        <color theme="1"/>
        <rFont val="Calibri"/>
        <family val="2"/>
        <scheme val="minor"/>
      </rPr>
      <t xml:space="preserve">, Metro inox table </t>
    </r>
    <r>
      <rPr>
        <b/>
        <sz val="11"/>
        <color theme="1"/>
        <rFont val="Calibri"/>
        <family val="2"/>
        <scheme val="minor"/>
      </rPr>
      <t>~€147.90</t>
    </r>
    <r>
      <rPr>
        <sz val="11"/>
        <color theme="1"/>
        <rFont val="Calibri"/>
        <family val="2"/>
        <scheme val="minor"/>
      </rPr>
      <t xml:space="preserve">, Odimer stainless rack </t>
    </r>
    <r>
      <rPr>
        <b/>
        <sz val="11"/>
        <color theme="1"/>
        <rFont val="Calibri"/>
        <family val="2"/>
        <scheme val="minor"/>
      </rPr>
      <t>€575 HT</t>
    </r>
    <r>
      <rPr>
        <sz val="11"/>
        <color theme="1"/>
        <rFont val="Calibri"/>
        <family val="2"/>
        <scheme val="minor"/>
      </rPr>
      <t xml:space="preserve">. Supports lines up to </t>
    </r>
    <r>
      <rPr>
        <b/>
        <sz val="11"/>
        <color theme="1"/>
        <rFont val="Calibri"/>
        <family val="2"/>
        <scheme val="minor"/>
      </rPr>
      <t>~200 kg/day</t>
    </r>
    <r>
      <rPr>
        <sz val="11"/>
        <color theme="1"/>
        <rFont val="Calibri"/>
        <family val="2"/>
        <scheme val="minor"/>
      </rPr>
      <t xml:space="preserve"> (not a process bottleneck).</t>
    </r>
  </si>
  <si>
    <r>
      <t xml:space="preserve">Approx </t>
    </r>
    <r>
      <rPr>
        <b/>
        <sz val="11"/>
        <color theme="1"/>
        <rFont val="Calibri"/>
        <family val="2"/>
        <scheme val="minor"/>
      </rPr>
      <t>medium-scale</t>
    </r>
    <r>
      <rPr>
        <sz val="11"/>
        <color theme="1"/>
        <rFont val="Calibri"/>
        <family val="2"/>
        <scheme val="minor"/>
      </rPr>
      <t xml:space="preserve"> bundle (e.g., multiple stainless tables + racks). Intended to support </t>
    </r>
    <r>
      <rPr>
        <b/>
        <sz val="11"/>
        <color theme="1"/>
        <rFont val="Calibri"/>
        <family val="2"/>
        <scheme val="minor"/>
      </rPr>
      <t>~1–2 t/day</t>
    </r>
    <r>
      <rPr>
        <sz val="11"/>
        <color theme="1"/>
        <rFont val="Calibri"/>
        <family val="2"/>
        <scheme val="minor"/>
      </rPr>
      <t xml:space="preserve"> operations (layout-dependent). Built from the same catalog-priced furniture families (tables/racks).</t>
    </r>
  </si>
  <si>
    <r>
      <t xml:space="preserve">Approx </t>
    </r>
    <r>
      <rPr>
        <b/>
        <sz val="11"/>
        <color theme="1"/>
        <rFont val="Calibri"/>
        <family val="2"/>
        <scheme val="minor"/>
      </rPr>
      <t>large-scale</t>
    </r>
    <r>
      <rPr>
        <sz val="11"/>
        <color theme="1"/>
        <rFont val="Calibri"/>
        <family val="2"/>
        <scheme val="minor"/>
      </rPr>
      <t xml:space="preserve"> bundle (more tables, racks, staging surfaces). Intended to support </t>
    </r>
    <r>
      <rPr>
        <b/>
        <sz val="11"/>
        <color theme="1"/>
        <rFont val="Calibri"/>
        <family val="2"/>
        <scheme val="minor"/>
      </rPr>
      <t>~5 t/day</t>
    </r>
    <r>
      <rPr>
        <sz val="11"/>
        <color theme="1"/>
        <rFont val="Calibri"/>
        <family val="2"/>
        <scheme val="minor"/>
      </rPr>
      <t xml:space="preserve"> operations (layout-dependent). Built from the same catalog-priced furniture families (tables/racks).</t>
    </r>
  </si>
  <si>
    <t>Lean</t>
  </si>
  <si>
    <t>freelance-heavy, templated front-end, light custom back-end</t>
  </si>
  <si>
    <t>Professional</t>
  </si>
  <si>
    <t>Standard</t>
  </si>
  <si>
    <t>small agency, clean UX, stronger QA + security</t>
  </si>
  <si>
    <t>Premium</t>
  </si>
  <si>
    <t>agency + product design + hardening + compliance documentation</t>
  </si>
  <si>
    <t>company formation + core hygiene system + first training + initial testing + basic metrology</t>
  </si>
  <si>
    <t>Essential launch</t>
  </si>
  <si>
    <t>Balanced growth</t>
  </si>
  <si>
    <t>National challenger</t>
  </si>
  <si>
    <t>Basic launch content (product sheets, retailer sell-sheet, simple social templates</t>
  </si>
  <si>
    <t>Stronger brand system + retail-ready packaging + 2–3 days photo + optional short PR push + fuller retail launch kit.</t>
  </si>
  <si>
    <t>Brand platform + premium packaging work + photo/video production + launch PR program + activation assets for multi-store rollout.</t>
  </si>
  <si>
    <t>Light social/content + small paid tests; often managed via a few freelance days/month.</t>
  </si>
  <si>
    <t>Always-on content/community + paid media + (optional) light PR; ad management often priced as % of media spend.</t>
  </si>
  <si>
    <t>Dedicated content engine + PR retainer + sustained media buying (plus management fees).</t>
  </si>
  <si>
    <t>Essential launch (Continuous monthly)</t>
  </si>
  <si>
    <t>Balanced growth (Continuous monthly)</t>
  </si>
  <si>
    <t>National challenger (Continuous monthly)</t>
  </si>
  <si>
    <t>Product No.</t>
  </si>
  <si>
    <t>#</t>
  </si>
  <si>
    <t>A1</t>
  </si>
  <si>
    <t>P1</t>
  </si>
  <si>
    <t>P2</t>
  </si>
  <si>
    <t>P3</t>
  </si>
  <si>
    <t>S1</t>
  </si>
  <si>
    <t>A2</t>
  </si>
  <si>
    <t>G1</t>
  </si>
  <si>
    <t>K1</t>
  </si>
  <si>
    <t>C1</t>
  </si>
  <si>
    <t>Initial Stock amount (kg)</t>
  </si>
  <si>
    <t>RM Quantity</t>
  </si>
  <si>
    <t>RM Unit Price</t>
  </si>
  <si>
    <t>Total Item Initial Stock</t>
  </si>
  <si>
    <t>Total for Initial Stock + 10% Contingency</t>
  </si>
  <si>
    <t>Quantity</t>
  </si>
  <si>
    <t>Qty</t>
  </si>
  <si>
    <t>Unit price (HT)</t>
  </si>
  <si>
    <t>Line total (HT)</t>
  </si>
  <si>
    <t>Certified source (price page)</t>
  </si>
  <si>
    <t>Armoire inox portes coulissantes 1200×700×1700</t>
  </si>
  <si>
    <t>(restoconcept.com)</t>
  </si>
  <si>
    <t>Table inox (Odimer) – P074450</t>
  </si>
  <si>
    <t>(Odimer)</t>
  </si>
  <si>
    <t>Table adossée avec étagère 88×70×100 (METRO PROFESSIONAL)</t>
  </si>
  <si>
    <t>(shop.metro.fr)</t>
  </si>
  <si>
    <t>Table/armoire 1200×700 portes coulissantes (Ematika)</t>
  </si>
  <si>
    <t>(ematika.fr)</t>
  </si>
  <si>
    <t>Rayonnage inox 4 niveaux (Pro Inox) – JFRPP44120</t>
  </si>
  <si>
    <t>(ProInox Cuisto Dépôt)</t>
  </si>
  <si>
    <t>Plonge évier inox pro (2 éviers) – modèle listé</t>
  </si>
  <si>
    <t>(Matériel CHR Pro)</t>
  </si>
  <si>
    <t>Lave-mains inox mural (Pro Inox) – JF01</t>
  </si>
  <si>
    <t>Chariot échelle inox GN1/1 20 niveaux (AMM) – JF27MC</t>
  </si>
  <si>
    <t>Chariot de service inox 3 plateaux (Casselin CCI3)</t>
  </si>
  <si>
    <t>(negoce-chr.com)</t>
  </si>
  <si>
    <t>Étagère ajourée murale inox 1200×300 (Pro Inox) – JFT4EMA13120</t>
  </si>
  <si>
    <t>Bac inox gastronorme GN 1/1 profondeur 20 mm</t>
  </si>
  <si>
    <t>(directinox.org)</t>
  </si>
  <si>
    <t>Table inox sans étagère basse 1600×700×850 (Gastro-M)</t>
  </si>
  <si>
    <t>(chr-avenue.com)</t>
  </si>
  <si>
    <t>Package Details</t>
  </si>
  <si>
    <t>Category</t>
  </si>
  <si>
    <t>Item</t>
  </si>
  <si>
    <t>Source</t>
  </si>
  <si>
    <t>Plateforme de marque (agency-level budget starting point)</t>
  </si>
  <si>
    <t>(elias.studio)</t>
  </si>
  <si>
    <t>Packaging design (standard project baseline)</t>
  </si>
  <si>
    <t>Essential</t>
  </si>
  <si>
    <t>Identité visuelle + charte graphique (budget within published range)</t>
  </si>
  <si>
    <t>(noqode.fr)</t>
  </si>
  <si>
    <r>
      <t xml:space="preserve">Product photography (Photographer, </t>
    </r>
    <r>
      <rPr>
        <b/>
        <sz val="11"/>
        <color theme="1"/>
        <rFont val="Calibri"/>
        <family val="2"/>
        <scheme val="minor"/>
      </rPr>
      <t>3 days</t>
    </r>
    <r>
      <rPr>
        <sz val="11"/>
        <color theme="1"/>
        <rFont val="Calibri"/>
        <family val="2"/>
        <scheme val="minor"/>
      </rPr>
      <t>)</t>
    </r>
  </si>
  <si>
    <t>(Malt)</t>
  </si>
  <si>
    <r>
      <t xml:space="preserve">Brand/launch video shooting (Director, </t>
    </r>
    <r>
      <rPr>
        <b/>
        <sz val="11"/>
        <color theme="1"/>
        <rFont val="Calibri"/>
        <family val="2"/>
        <scheme val="minor"/>
      </rPr>
      <t>1 day</t>
    </r>
    <r>
      <rPr>
        <sz val="11"/>
        <color theme="1"/>
        <rFont val="Calibri"/>
        <family val="2"/>
        <scheme val="minor"/>
      </rPr>
      <t>)</t>
    </r>
  </si>
  <si>
    <r>
      <t xml:space="preserve">Video editing / motion assets (Motion designer, </t>
    </r>
    <r>
      <rPr>
        <b/>
        <sz val="11"/>
        <color theme="1"/>
        <rFont val="Calibri"/>
        <family val="2"/>
        <scheme val="minor"/>
      </rPr>
      <t>2 days</t>
    </r>
    <r>
      <rPr>
        <sz val="11"/>
        <color theme="1"/>
        <rFont val="Calibri"/>
        <family val="2"/>
        <scheme val="minor"/>
      </rPr>
      <t>)</t>
    </r>
  </si>
  <si>
    <t>Optional</t>
  </si>
  <si>
    <r>
      <t xml:space="preserve">PR launch program (retainer “from” price, </t>
    </r>
    <r>
      <rPr>
        <b/>
        <sz val="11"/>
        <color theme="1"/>
        <rFont val="Calibri"/>
        <family val="2"/>
        <scheme val="minor"/>
      </rPr>
      <t>2 months</t>
    </r>
    <r>
      <rPr>
        <sz val="11"/>
        <color theme="1"/>
        <rFont val="Calibri"/>
        <family val="2"/>
        <scheme val="minor"/>
      </rPr>
      <t>)</t>
    </r>
  </si>
  <si>
    <t>(Agence relations presse Martelana)</t>
  </si>
  <si>
    <r>
      <t xml:space="preserve">Community manager / social launch setup (content calendar + templates + posting plan, </t>
    </r>
    <r>
      <rPr>
        <b/>
        <sz val="11"/>
        <color theme="1"/>
        <rFont val="Calibri"/>
        <family val="2"/>
        <scheme val="minor"/>
      </rPr>
      <t>5 days</t>
    </r>
    <r>
      <rPr>
        <sz val="11"/>
        <color theme="1"/>
        <rFont val="Calibri"/>
        <family val="2"/>
        <scheme val="minor"/>
      </rPr>
      <t>)</t>
    </r>
  </si>
  <si>
    <r>
      <t xml:space="preserve">Web copywriting for product pages &amp; retailer sell-sheet text (Web writer, </t>
    </r>
    <r>
      <rPr>
        <b/>
        <sz val="11"/>
        <color theme="1"/>
        <rFont val="Calibri"/>
        <family val="2"/>
        <scheme val="minor"/>
      </rPr>
      <t>3 days</t>
    </r>
    <r>
      <rPr>
        <sz val="11"/>
        <color theme="1"/>
        <rFont val="Calibri"/>
        <family val="2"/>
        <scheme val="minor"/>
      </rPr>
      <t>)</t>
    </r>
  </si>
  <si>
    <r>
      <t>Flyers A5 “papier classique” printing (</t>
    </r>
    <r>
      <rPr>
        <b/>
        <sz val="11"/>
        <color theme="1"/>
        <rFont val="Calibri"/>
        <family val="2"/>
        <scheme val="minor"/>
      </rPr>
      <t>10,000 copies</t>
    </r>
    <r>
      <rPr>
        <sz val="11"/>
        <color theme="1"/>
        <rFont val="Calibri"/>
        <family val="2"/>
        <scheme val="minor"/>
      </rPr>
      <t xml:space="preserve"> = 10 × 1,000)</t>
    </r>
  </si>
  <si>
    <t>(exaprint.fr)</t>
  </si>
  <si>
    <r>
      <t>Roll-up visuals printing 85×200 (</t>
    </r>
    <r>
      <rPr>
        <b/>
        <sz val="11"/>
        <color theme="1"/>
        <rFont val="Calibri"/>
        <family val="2"/>
        <scheme val="minor"/>
      </rPr>
      <t>6 prints</t>
    </r>
    <r>
      <rPr>
        <sz val="11"/>
        <color theme="1"/>
        <rFont val="Calibri"/>
        <family val="2"/>
        <scheme val="minor"/>
      </rPr>
      <t>)</t>
    </r>
  </si>
  <si>
    <t>(rollup-corner.com)</t>
  </si>
  <si>
    <r>
      <t>Packaging prototype (printed) for validation (</t>
    </r>
    <r>
      <rPr>
        <b/>
        <sz val="11"/>
        <color theme="1"/>
        <rFont val="Calibri"/>
        <family val="2"/>
        <scheme val="minor"/>
      </rPr>
      <t>5 prototypes</t>
    </r>
    <r>
      <rPr>
        <sz val="11"/>
        <color theme="1"/>
        <rFont val="Calibri"/>
        <family val="2"/>
        <scheme val="minor"/>
      </rPr>
      <t>)</t>
    </r>
  </si>
  <si>
    <t>(smilepack.fr)</t>
  </si>
  <si>
    <t>What it covers (scope)</t>
  </si>
  <si>
    <t>Annonce légale (constitution SAS – France métropolitaine)</t>
  </si>
  <si>
    <t>Mandatory publication for company creation. (Service Public Entreprendre)</t>
  </si>
  <si>
    <t>Immatriculation (société commerciale)</t>
  </si>
  <si>
    <t>Mandatory registration fee. (Service Public Entreprendre)</t>
  </si>
  <si>
    <t>Déclaration des bénéficiaires effectifs</t>
  </si>
  <si>
    <t>Mandatory filing. (Service Public Entreprendre)</t>
  </si>
  <si>
    <t>INPI trademark filing (1 class)</t>
  </si>
  <si>
    <t>Brand protection (recommended). (INPI)</t>
  </si>
  <si>
    <t>Packaging EPR (REP) – “Forfait 80€” (≤10,000 UVC/year)</t>
  </si>
  <si>
    <t>Minimum eco-contribution budget line (if you are the “metteur en marché”). (Adelphe)</t>
  </si>
  <si>
    <t>HACCP training (industry – 2 days, group)</t>
  </si>
  <si>
    <t>Team training for hygiene / HACCP principles in an industrial context. (Cnfce)</t>
  </si>
  <si>
    <t>PMS training (“Mettre en place le Plan de Maîtrise Sanitaire” – intra)</t>
  </si>
  <si>
    <t>Structured PMS build approach (procedures, records, traceability, controls). (catalyse.fr)</t>
  </si>
  <si>
    <t>Metrology verification of scales (tariff shown)</t>
  </si>
  <si>
    <t>Budgeting verification for multiple scales (receiving / packaging / QC). (artemis-solutions.fr)</t>
  </si>
  <si>
    <t>Food-safety / certification readiness consulting (CCI day-rate basis)</t>
  </si>
  <si>
    <t>34 days</t>
  </si>
  <si>
    <t>Project management + documentation + implementation support (PMS, traceability, recall drills, supplier controls, retailer-readiness). (aveyron.cci.fr)</t>
  </si>
  <si>
    <t>IFS Food v8 training (per trainee)</t>
  </si>
  <si>
    <t>Train internal “quality lead(s)” on IFS requirements &amp; certification process. (Actalia)</t>
  </si>
  <si>
    <t>IFS Food license fee (uploaded to database)</t>
  </si>
  <si>
    <t>Scheme license fee (separate from audit days charged by the certifier). (Kiwa)</t>
  </si>
  <si>
    <t>BRC certification scheme fee (if you choose BRC route too)</t>
  </si>
  <si>
    <t>Scheme fee referenced by a certification body notice. (dekra-certification.fr)</t>
  </si>
  <si>
    <t>Lab testing budget: Pack TIAC + Salmonella supplement (ANSES tariff)</t>
  </si>
  <si>
    <t>60 samples</t>
  </si>
  <si>
    <r>
      <t xml:space="preserve">Example Year-0 analytical plan using published tariffs: </t>
    </r>
    <r>
      <rPr>
        <b/>
        <sz val="11"/>
        <color theme="1"/>
        <rFont val="Calibri"/>
        <family val="2"/>
        <scheme val="minor"/>
      </rPr>
      <t>€55</t>
    </r>
    <r>
      <rPr>
        <sz val="11"/>
        <color theme="1"/>
        <rFont val="Calibri"/>
        <family val="2"/>
        <scheme val="minor"/>
      </rPr>
      <t xml:space="preserve"> pack TIAC + </t>
    </r>
    <r>
      <rPr>
        <b/>
        <sz val="11"/>
        <color theme="1"/>
        <rFont val="Calibri"/>
        <family val="2"/>
        <scheme val="minor"/>
      </rPr>
      <t>€72</t>
    </r>
    <r>
      <rPr>
        <sz val="11"/>
        <color theme="1"/>
        <rFont val="Calibri"/>
        <family val="2"/>
        <scheme val="minor"/>
      </rPr>
      <t xml:space="preserve"> Salmonella supplement per sample.</t>
    </r>
  </si>
  <si>
    <t>Unit basis</t>
  </si>
  <si>
    <t>Unit price (€/day or fixed)</t>
  </si>
  <si>
    <t>Subtotal (€)</t>
  </si>
  <si>
    <t>What you get (scope notes)</t>
  </si>
  <si>
    <t>Product discovery &amp; backlog (workshops, user stories, specs)</t>
  </si>
  <si>
    <t>PM day</t>
  </si>
  <si>
    <t>Process mapping (farm intake + “near-expiry” supermarket flows), backlog, acceptance criteria.</t>
  </si>
  <si>
    <t>Project management (planning, sprint ceremonies, stakeholder coordination)</t>
  </si>
  <si>
    <t>Chef de projet day</t>
  </si>
  <si>
    <t>Delivery governance, planning, reporting, coordination with your ops team.</t>
  </si>
  <si>
    <t>UX design (flows, information architecture, wireframes)</t>
  </si>
  <si>
    <t>UX day</t>
  </si>
  <si>
    <t>User journeys for: supplier intake, batch creation, drying runs, inventory, B2B ordering.</t>
  </si>
  <si>
    <t>UI design + design system (components, responsive screens)</t>
  </si>
  <si>
    <t>Webdesigner day</t>
  </si>
  <si>
    <t>Retail-ready interface style, reusable UI kit to speed future screens.</t>
  </si>
  <si>
    <t>Backend/API + database + admin core</t>
  </si>
  <si>
    <t>Fullstack dev day</t>
  </si>
  <si>
    <t>Core domain: products/SKUs, lots/batches, stock, orders, customers, roles/permissions, audit logs (basic).</t>
  </si>
  <si>
    <t>Front-end web app (B2B portal + internal admin UI)</t>
  </si>
  <si>
    <t>Front-end dev day</t>
  </si>
  <si>
    <t>B2B ordering portal + internal dashboards (inventory/production/order status).</t>
  </si>
  <si>
    <t>Mobile/PWA module (light) for internal ops</t>
  </si>
  <si>
    <t>Mobile dev day</t>
  </si>
  <si>
    <t>Simple mobile-friendly workflows (e.g., lot lookup, stock move, basic scan/entry).</t>
  </si>
  <si>
    <t>Copywriting for key pages/templates</t>
  </si>
  <si>
    <t>Web writer day</t>
  </si>
  <si>
    <t>Basic content for “about”, process, product pages templates, FAQ, onboarding text.</t>
  </si>
  <si>
    <t>Analytics instrumentation (events, dashboards setup)</t>
  </si>
  <si>
    <t>Analytics consultant day</t>
  </si>
  <si>
    <t>GA4/GTM-style event plan, basic funnel tracking for B2B inquiries/orders.</t>
  </si>
  <si>
    <t>DevOps setup (CI/CD, environments, deployment automation)</t>
  </si>
  <si>
    <t>DevOps day</t>
  </si>
  <si>
    <t>Automated builds/deploys, staging + production environments, operational runbook (light).</t>
  </si>
  <si>
    <t>QA engineering (test plan + regression + some automation)</t>
  </si>
  <si>
    <t>QA day</t>
  </si>
  <si>
    <t>Structured test plan, release checklist, regression testing, a starter set of automated tests.</t>
  </si>
  <si>
    <t>Security hardening &amp; code review</t>
  </si>
  <si>
    <t>Cybersecurity expert day</t>
  </si>
  <si>
    <t>OWASP-style hardening, dependency review, basic threat review for your workflows.</t>
  </si>
  <si>
    <t>External penetration test (web app/API)</t>
  </si>
  <si>
    <t>Fixed budget (range-based)</t>
  </si>
  <si>
    <r>
      <t xml:space="preserve">Budget set </t>
    </r>
    <r>
      <rPr>
        <b/>
        <sz val="11"/>
        <color theme="1"/>
        <rFont val="Calibri"/>
        <family val="2"/>
        <scheme val="minor"/>
      </rPr>
      <t>within published pentest ranges</t>
    </r>
    <r>
      <rPr>
        <sz val="11"/>
        <color theme="1"/>
        <rFont val="Calibri"/>
        <family val="2"/>
        <scheme val="minor"/>
      </rPr>
      <t xml:space="preserve"> (your exact quote depends on scope).</t>
    </r>
  </si>
  <si>
    <t>Compliance documentation (France/EU web baseline)</t>
  </si>
  <si>
    <t>Fixed price list items</t>
  </si>
  <si>
    <r>
      <t>Mentions légales (~300)</t>
    </r>
    <r>
      <rPr>
        <sz val="11"/>
        <color theme="1"/>
        <rFont val="Calibri"/>
        <family val="2"/>
        <scheme val="minor"/>
      </rPr>
      <t xml:space="preserve"> + </t>
    </r>
    <r>
      <rPr>
        <b/>
        <sz val="11"/>
        <color theme="1"/>
        <rFont val="Calibri"/>
        <family val="2"/>
        <scheme val="minor"/>
      </rPr>
      <t>politique de confidentialité (~1,000)</t>
    </r>
    <r>
      <rPr>
        <sz val="11"/>
        <color theme="1"/>
        <rFont val="Calibri"/>
        <family val="2"/>
        <scheme val="minor"/>
      </rPr>
      <t xml:space="preserve"> + </t>
    </r>
    <r>
      <rPr>
        <b/>
        <sz val="11"/>
        <color theme="1"/>
        <rFont val="Calibri"/>
        <family val="2"/>
        <scheme val="minor"/>
      </rPr>
      <t>CGV (~1,000)</t>
    </r>
    <r>
      <rPr>
        <sz val="11"/>
        <color theme="1"/>
        <rFont val="Calibri"/>
        <family val="2"/>
        <scheme val="minor"/>
      </rPr>
      <t xml:space="preserve"> + </t>
    </r>
    <r>
      <rPr>
        <b/>
        <sz val="11"/>
        <color theme="1"/>
        <rFont val="Calibri"/>
        <family val="2"/>
        <scheme val="minor"/>
      </rPr>
      <t>audit RGPD (~2,000)</t>
    </r>
    <r>
      <rPr>
        <sz val="11"/>
        <color theme="1"/>
        <rFont val="Calibri"/>
        <family val="2"/>
        <scheme val="minor"/>
      </rPr>
      <t>.</t>
    </r>
  </si>
  <si>
    <t>Go-live support + team training</t>
  </si>
  <si>
    <t>Launch coordination, internal onboarding session, cutover checklist.</t>
  </si>
  <si>
    <t>Warranty / bug-fix buffer (post go-live)</t>
  </si>
  <si>
    <t>Reserved capacity for critical fixes right after launch.</t>
  </si>
  <si>
    <t>Hosting &amp; core tools (12 months budget)</t>
  </si>
  <si>
    <t>Published list prices (assumptions below)</t>
  </si>
  <si>
    <t>~1,781</t>
  </si>
  <si>
    <t>Example budget using public prices (compute details below).</t>
  </si>
  <si>
    <t>≈ 100,001</t>
  </si>
  <si>
    <t>(Rounding error of €1 vs. €100,000)</t>
  </si>
  <si>
    <t>Operational/Production staff package (Small machinery set)</t>
  </si>
  <si>
    <t>~2.0 FTE</t>
  </si>
  <si>
    <r>
      <t xml:space="preserve">Multi-skilled micro-line. Typical coverage: 1 polyvalent operator (receive/tri-wash-slice-load/unload dryer) + 1 packaging/stock support (manual weighing + sealing/labeling + small stock handling). Manual packaging work is higher because small-level packaging does </t>
    </r>
    <r>
      <rPr>
        <b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auto-fill bags.</t>
    </r>
  </si>
  <si>
    <t>Operational/Production staff package (Medium machinery set)</t>
  </si>
  <si>
    <t>~4.2 FTE</t>
  </si>
  <si>
    <t>Semi-automated line. Typical coverage: 1 line operator/lead for packaging settings &amp; checks + 2 production/conditioning operators (prep + slicing + dryer handling) + 1 storekeeper (receiving/storage/dispatch) + ~0.2 FTE maintenance support (outsourced/part-time). Medium packaging is automated (auto-fill), reducing pure manual bag filling time vs Small.</t>
  </si>
  <si>
    <t>Operational/Production staff package (Large machinery set)</t>
  </si>
  <si>
    <t>~11.5 FTE</t>
  </si>
  <si>
    <t>Full industrial team for multi-store volumes: 1 production supervisor + 1 packaging line lead + 6 operators (prep/slicing/drying/packing) + 1 storekeeper + 1 forklift operator + 1 maintenance technician + 0.5 FTE quality technician. Large packaging is automated (auto-fill) but requires more supervision (settings, checks, throughput, compliance).</t>
  </si>
  <si>
    <t>Chef / Cheffe de production (industrie agroalimentaire)</t>
  </si>
  <si>
    <t>1.0 FTE</t>
  </si>
  <si>
    <t>Runs daily production planning, supervises operations and teams, ensures hygiene/safety compliance across production. (Role missions and salary range shown by France Travail/MonEmploi + Data emploi.)</t>
  </si>
  <si>
    <t>Chef / Cheffe de ligne conditionnement</t>
  </si>
  <si>
    <t>Operates and optimizes packaging line: supervises conditioning operations, checks quality, adjusts machine settings, performs 1st-level maintenance, manages packaging material stocks.</t>
  </si>
  <si>
    <t>Agents de conditionnement / opérateurs production (prep + slicing + drying + packing)</t>
  </si>
  <si>
    <t>6.0 FTE</t>
  </si>
  <si>
    <t>Core workforce for fruit receiving/tri, washing, cutting, loading/unloading dehydrators, in-line checks, labeling, packing support. France Travail describes the role as manual operations tied to sorting/packaging and possible machine feeding/labeling/control.</t>
  </si>
  <si>
    <t>Magasinier (réception/stockage/expédition)</t>
  </si>
  <si>
    <t>Receiving raw fruit + packaging materials, inventory organization, order prep and dispatch coordination. (France Travail missions + salary range.) (Mon emploi en Île-de-France)</t>
  </si>
  <si>
    <t>Cariste (manutention palettes / flux entre chambre froide et atelier)</t>
  </si>
  <si>
    <t>Forklift/pallet handling to move fruit crates and finished goods safely, support cold-room throughput. (France Travail missions + salary range.) (Mon emploi en Île-de-France)</t>
  </si>
  <si>
    <t>Technicien / Technicienne de maintenance industrielle</t>
  </si>
  <si>
    <t>Preventive/corrective maintenance, breakdown diagnostics, minimizing downtime on slicer, dryer, and packaging line. France Travail lists these core missions and the salary range.</t>
  </si>
  <si>
    <t>Technicien(ne) qualité (process &amp; product compliance)</t>
  </si>
  <si>
    <t>0.5 FTE</t>
  </si>
  <si>
    <t>Implements/operates quality controls (incoming fruit, in-process checks, finished product conformity), documentation, and corrective actions. Onisep describes the technicien qualité mission around controlling procedures and conformity in manufacturing processes. (France Travail)</t>
  </si>
  <si>
    <t>Package</t>
  </si>
  <si>
    <t>~3 FTE; ~150 m² (Reims area activity unit). Rent benchmark based on Reims activity market. (CBRE Immobilier) Salaries anchored on SMIC + basic admin ranges; employer-cost uplift uses common “charges patronales” budgeting range. (spartes.fr)</t>
  </si>
  <si>
    <t>~10 FTE; ~600 m². Rent benchmark Reims activity market. (CBRE Immobilier) Mix of SMIC operators + supervisor + logistics + quality + admin (salary benchmarks). (spartes.fr)</t>
  </si>
  <si>
    <t>~25 FTE; ~2 000 m². Rent benchmark Reims activity market. (CBRE Immobilier) Adds maintenance + more supervisors + production management + HR/admin (salary benchmarks). (spartes.fr)</t>
  </si>
  <si>
    <t>Total</t>
  </si>
  <si>
    <t>Monthly amount (€)</t>
  </si>
  <si>
    <t>What’s included (basis / assumptions)</t>
  </si>
  <si>
    <t>Rent / warehouse</t>
  </si>
  <si>
    <t>2,000 m² warehouse at €75/m²/year → 2,000×75/12. (Example within Reims-area listing rent range.) (reims.arrow-enterprise.fr)</t>
  </si>
  <si>
    <t>Insurance</t>
  </si>
  <si>
    <t>Budget built from published typical annual ranges: Multirisque €1,250/year + RC Pro €280/year → (1,530/12). (Orus)</t>
  </si>
  <si>
    <t>Salaries (gross payroll)</t>
  </si>
  <si>
    <r>
      <t>25 FTE staffing model</t>
    </r>
    <r>
      <rPr>
        <sz val="11"/>
        <color theme="1"/>
        <rFont val="Calibri"/>
        <family val="2"/>
        <scheme val="minor"/>
      </rPr>
      <t xml:space="preserve"> using France Travail salary bands (midpoints) for: production lead, line lead, conditioning staff, maintenance, forklift/warehouse, quality, commercial lead, admin support.</t>
    </r>
  </si>
  <si>
    <t>Employer contributions</t>
  </si>
  <si>
    <t>40% of gross payroll (chosen within published “typical” employer-charge ranges). 50,720×0.40. (PayFit)</t>
  </si>
  <si>
    <t>Accounting / auditing / payroll processing</t>
  </si>
  <si>
    <t>Accounting retainer €850/month (top end of typical range) + payroll admin €20/employee/month × 25 = €500 (within published payroll-management range). (Legalstart)</t>
  </si>
  <si>
    <t>Internet + phone</t>
  </si>
  <si>
    <r>
      <t>2× Fibre Pro</t>
    </r>
    <r>
      <rPr>
        <sz val="11"/>
        <color theme="1"/>
        <rFont val="Calibri"/>
        <family val="2"/>
        <scheme val="minor"/>
      </rPr>
      <t xml:space="preserve"> (50 €/mo + 5 € equipment rental) + </t>
    </r>
    <r>
      <rPr>
        <b/>
        <sz val="11"/>
        <color theme="1"/>
        <rFont val="Calibri"/>
        <family val="2"/>
        <scheme val="minor"/>
      </rPr>
      <t>10× mobile plans</t>
    </r>
    <r>
      <rPr>
        <sz val="11"/>
        <color theme="1"/>
        <rFont val="Calibri"/>
        <family val="2"/>
        <scheme val="minor"/>
      </rPr>
      <t xml:space="preserve"> at </t>
    </r>
    <r>
      <rPr>
        <b/>
        <sz val="11"/>
        <color theme="1"/>
        <rFont val="Calibri"/>
        <family val="2"/>
        <scheme val="minor"/>
      </rPr>
      <t>€14/mo</t>
    </r>
    <r>
      <rPr>
        <sz val="11"/>
        <color theme="1"/>
        <rFont val="Calibri"/>
        <family val="2"/>
        <scheme val="minor"/>
      </rPr>
      <t>.</t>
    </r>
  </si>
  <si>
    <t>Software subscriptions (CRM/ERP/cloud collaboration)</t>
  </si>
  <si>
    <t>Odoo Standard: 20 users × €19.90/user/mo + Google Workspace Starter: 20 users × €8.10/user/mo. (Odoo)</t>
  </si>
  <si>
    <t>Banking fees</t>
  </si>
  <si>
    <t>Business account plan budgeted at €99/month (Qonto “Business”). (boutiquepro.orange.fr)</t>
  </si>
  <si>
    <t>Electricity</t>
  </si>
  <si>
    <t>~77 MWh/month × €165/MWh (HTVA) = €12,683. (Assumes industrial load consistent with large cold-room + processing.) (Statistiques Développement Durable)</t>
  </si>
  <si>
    <t>Gas</t>
  </si>
  <si>
    <t>~54 MWh/month × €65/MWh (HTVA) = €3,500. (Statistiques Développement Durable)</t>
  </si>
  <si>
    <t>Water + sanitation</t>
  </si>
  <si>
    <t>~184 m³/month × €4.90/m³ (TTC) where €4.90 = €2.48 (water) + €2.42 (sanitation) national averages shown. (services.eaufrance.fr)</t>
  </si>
  <si>
    <t>Waste management</t>
  </si>
  <si>
    <r>
      <t>~60 m³/month × €17.05/m³</t>
    </r>
    <r>
      <rPr>
        <sz val="11"/>
        <color theme="1"/>
        <rFont val="Calibri"/>
        <family val="2"/>
        <scheme val="minor"/>
      </rPr>
      <t xml:space="preserve"> (collection/processing proportional part shown in FNAD example).</t>
    </r>
  </si>
  <si>
    <t>What is included</t>
  </si>
  <si>
    <t>Small workload</t>
  </si>
  <si>
    <t>Packaging materials (pouches/labels/cartons/pallets/film/tape) + production consumables (gloves/hairnets/disinfectant/baking paper) + logistics (fuel + shipping) + card transaction fees + commissions</t>
  </si>
  <si>
    <t>Medium workload</t>
  </si>
  <si>
    <t>Same categories as above, scaled to higher monthly packs and shipments</t>
  </si>
  <si>
    <t>Large workload</t>
  </si>
  <si>
    <t>Same categories as above, scaled to industrial monthly volume; commissions become a major driver</t>
  </si>
  <si>
    <t>Packs/Month</t>
  </si>
  <si>
    <t>Volume kg</t>
  </si>
  <si>
    <t>Certified unit price</t>
  </si>
  <si>
    <t>Quantity assumption (Large)</t>
  </si>
  <si>
    <t>Monthly cost (€)</t>
  </si>
  <si>
    <t>Doypack / zip kraft pouch</t>
  </si>
  <si>
    <t>Product label</t>
  </si>
  <si>
    <t>Carton shipping box (30×20×20)</t>
  </si>
  <si>
    <t>Wooden pallet (1200×800 heavy-load)</t>
  </si>
  <si>
    <t>Stretch film roll (manual pallet wrap)</t>
  </si>
  <si>
    <t>Carton sealing tape (PP 48mm×100m)</t>
  </si>
  <si>
    <t>Packaging subtotal</t>
  </si>
  <si>
    <t>Quantity assumption</t>
  </si>
  <si>
    <t>Intial Quantity</t>
  </si>
  <si>
    <t>Nitrile gloves (food-safe)</t>
  </si>
  <si>
    <t>Disposable hairnets (charlottes)</t>
  </si>
  <si>
    <t>Food-surface degreaser/disinfectant (5L)</t>
  </si>
  <si>
    <t>Baking paper / tray liner (50m roll)</t>
  </si>
  <si>
    <t>Diesel for collection/delivery van</t>
  </si>
  <si>
    <t>Outbound shipping (example reference tariff, Colissimo Entreprise 20 kg)</t>
  </si>
  <si>
    <t>Outbound shipping (example reference tariff, Colissimo Entreprise 10 kg)</t>
  </si>
  <si>
    <t>Logistics subtotal</t>
  </si>
  <si>
    <t>Card payments via Stripe (EEA standard cards)</t>
  </si>
  <si>
    <t>Transaction fees</t>
  </si>
  <si>
    <t>Certified reference</t>
  </si>
  <si>
    <t>Marketplace/distributor-style commission</t>
  </si>
  <si>
    <t>Amazon indicates most referral fees are 8%–15% (used here as a defensible benchmark range). (Amazon Seller Services FR)</t>
  </si>
  <si>
    <t>Assumption: 10% commission on 70% of sales. Sales = 20,000 kg × €25/kg = €500,000 ⇒ 0.7×0.10×500,000</t>
  </si>
  <si>
    <t>Commission costs</t>
  </si>
  <si>
    <t>Projected Volume</t>
  </si>
  <si>
    <t>Total Variable Cost</t>
  </si>
  <si>
    <t>Total Kg</t>
  </si>
  <si>
    <t>Variable Costs</t>
  </si>
  <si>
    <t>Fixed Costs</t>
  </si>
  <si>
    <t>Machinery&amp;Furniture</t>
  </si>
  <si>
    <t>Marketing</t>
  </si>
  <si>
    <t>Legal&amp;Certifications</t>
  </si>
  <si>
    <t>Support&amp;IT</t>
  </si>
  <si>
    <t>Operational Staff</t>
  </si>
  <si>
    <t>Output</t>
  </si>
  <si>
    <t>CAPEX</t>
  </si>
  <si>
    <t>Capital Expenditure (CAPEX)</t>
  </si>
  <si>
    <t>Others</t>
  </si>
  <si>
    <t>Subtotal</t>
  </si>
  <si>
    <t>Unit price</t>
  </si>
  <si>
    <t>Unit Variable Costs</t>
  </si>
  <si>
    <t>Break-Even (Units)</t>
  </si>
  <si>
    <t>Break-Even (Value)</t>
  </si>
  <si>
    <t>Total Funding Need</t>
  </si>
  <si>
    <t>6*Fixed Costs</t>
  </si>
  <si>
    <t>Working Capital</t>
  </si>
  <si>
    <t>Personal Funds</t>
  </si>
  <si>
    <t>Profit</t>
  </si>
  <si>
    <t>Merket price Range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</si>
</sst>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0.000"/>
    <numFmt numFmtId="165" formatCode="0.0"/>
    <numFmt numFmtId="166" formatCode="[$€-2]\ #,##0;[Red]\-[$€-2]\ #,##0"/>
    <numFmt numFmtId="167" formatCode="[$€-2]\ #,##0.00;[Red]\-[$€-2]\ #,##0.00"/>
    <numFmt numFmtId="168" formatCode="_(* #,##0_);_(* \(#,##0\);_(* &quot;-&quot;??_);_(@_)"/>
    <numFmt numFmtId="172" formatCode="[$€-2]\ #,##0.00_);[Red]\([$€-2]\ #,##0.00\)"/>
    <numFmt numFmtId="176" formatCode="_(* #,##0.00000_);_(* \(#,##0.000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</font>
    <font>
      <sz val="11"/>
      <color rgb="FF0000FF"/>
      <name val="Calibri"/>
    </font>
    <font>
      <b/>
      <sz val="11"/>
      <color rgb="FFFFFFFF"/>
      <name val="Calibri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 tint="0.39997558519241921"/>
      </left>
      <right/>
      <top style="medium">
        <color theme="3" tint="0.39997558519241921"/>
      </top>
      <bottom style="medium">
        <color theme="3" tint="0.39997558519241921"/>
      </bottom>
      <diagonal/>
    </border>
    <border>
      <left/>
      <right/>
      <top style="medium">
        <color theme="3" tint="0.39997558519241921"/>
      </top>
      <bottom style="medium">
        <color theme="3" tint="0.39997558519241921"/>
      </bottom>
      <diagonal/>
    </border>
    <border>
      <left/>
      <right style="medium">
        <color theme="3" tint="0.39997558519241921"/>
      </right>
      <top style="medium">
        <color theme="3" tint="0.39997558519241921"/>
      </top>
      <bottom style="medium">
        <color theme="3" tint="0.399975585192419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6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3" fontId="0" fillId="0" borderId="1" xfId="0" applyNumberForma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164" fontId="0" fillId="0" borderId="1" xfId="0" applyNumberFormat="1" applyBorder="1" applyAlignment="1">
      <alignment horizontal="center" vertical="top" wrapText="1"/>
    </xf>
    <xf numFmtId="165" fontId="0" fillId="0" borderId="1" xfId="0" applyNumberFormat="1" applyBorder="1" applyAlignment="1">
      <alignment horizontal="center" vertical="top" wrapText="1"/>
    </xf>
    <xf numFmtId="165" fontId="4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168" fontId="0" fillId="0" borderId="0" xfId="1" applyNumberFormat="1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4" fontId="0" fillId="0" borderId="0" xfId="0" applyNumberFormat="1" applyAlignment="1">
      <alignment horizontal="right" vertical="center" wrapText="1"/>
    </xf>
    <xf numFmtId="0" fontId="6" fillId="0" borderId="0" xfId="2" applyAlignment="1">
      <alignment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right" vertical="center" wrapText="1"/>
    </xf>
    <xf numFmtId="3" fontId="0" fillId="0" borderId="0" xfId="0" applyNumberForma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wrapText="1"/>
    </xf>
    <xf numFmtId="0" fontId="6" fillId="0" borderId="0" xfId="2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7" fontId="0" fillId="0" borderId="0" xfId="0" applyNumberForma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 wrapText="1"/>
    </xf>
    <xf numFmtId="168" fontId="0" fillId="0" borderId="0" xfId="0" applyNumberForma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167" fontId="2" fillId="0" borderId="0" xfId="0" applyNumberFormat="1" applyFont="1" applyAlignment="1">
      <alignment horizontal="center" vertical="center" wrapText="1"/>
    </xf>
    <xf numFmtId="0" fontId="9" fillId="4" borderId="0" xfId="0" applyFont="1" applyFill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68" fontId="0" fillId="0" borderId="6" xfId="0" applyNumberFormat="1" applyBorder="1" applyAlignment="1">
      <alignment horizontal="center" vertical="center" wrapText="1"/>
    </xf>
    <xf numFmtId="176" fontId="0" fillId="0" borderId="6" xfId="0" applyNumberFormat="1" applyBorder="1" applyAlignment="1">
      <alignment horizontal="center" vertical="center"/>
    </xf>
    <xf numFmtId="172" fontId="7" fillId="5" borderId="10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67" fontId="2" fillId="0" borderId="7" xfId="0" applyNumberFormat="1" applyFont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43" fontId="0" fillId="0" borderId="0" xfId="1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6" borderId="0" xfId="0" applyFill="1" applyAlignment="1">
      <alignment horizontal="center" vertical="center"/>
    </xf>
  </cellXfs>
  <cellStyles count="3">
    <cellStyle name="Comma" xfId="1" builtinId="3"/>
    <cellStyle name="Hyperlink" xfId="2" builtinId="8"/>
    <cellStyle name="Normal" xfId="0" builtinId="0"/>
  </cellStyles>
  <dxfs count="1">
    <dxf>
      <font>
        <color rgb="FF0000FF"/>
      </font>
      <numFmt numFmtId="2" formatCode="0.00"/>
      <alignment horizontal="center" vertical="top" textRotation="0" wrapText="1" indent="0" justifyLastLine="0" shrinkToFit="0" readingOrder="0"/>
      <border diagonalUp="0" diagonalDown="0">
        <left style="thin">
          <color rgb="FFD9D9D9"/>
        </left>
        <right style="thin">
          <color rgb="FFD9D9D9"/>
        </right>
        <top style="thin">
          <color rgb="FFD9D9D9"/>
        </top>
        <bottom style="thin">
          <color rgb="FFD9D9D9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60A916D-1064-49F9-96BB-7EA088B702A2}" name="ProjectFruitTable" displayName="ProjectFruitTable" ref="B1:I10">
  <autoFilter ref="B1:I10" xr:uid="{00000000-0009-0000-0100-000001000000}"/>
  <tableColumns count="8">
    <tableColumn id="1" xr3:uid="{6D78F7FA-E4A4-4C34-A432-506A7C051E26}" name="Fruit / category"/>
    <tableColumn id="3" xr3:uid="{A4EE2796-1BF3-43C8-B0CC-074355994EFC}" name="Avg purchase price from farmers (€/kg) [assumption]" dataDxfId="0"/>
    <tableColumn id="2" xr3:uid="{7795001E-9462-4EF2-AE7A-CCE8820E368D}" name="Approx. production in France (tonnes/year)"/>
    <tableColumn id="4" xr3:uid="{426ABFF6-52C3-4837-A454-5F47BCA0DBE9}" name="Peak harvest / peak season (France)"/>
    <tableColumn id="5" xr3:uid="{248214FE-F31E-4D9C-8B1D-5910973F6E47}" name="Dried product weight from 1 kg fresh (kg)">
      <calculatedColumnFormula>IF(OR(G2="",H2=""),"", (1-(G2/100))/(1-(H2/100)) )</calculatedColumnFormula>
    </tableColumn>
    <tableColumn id="6" xr3:uid="{5630C9A4-6F86-4213-B342-F0FE16661075}" name="Water content (fresh, %)"/>
    <tableColumn id="7" xr3:uid="{5A49E293-8003-43F4-A60B-ED08F686ED93}" name="Assumed final moisture (dried, %)"/>
    <tableColumn id="8" xr3:uid="{B0949FE9-B484-4D75-93DB-5150489EB7E5}" name="Notes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urdis.fr/protection-de-la-tete/159-charlotte-jetable-carton-de-100.html?srsltid=AfmBOorCoBU6JdvrDUKwweaLkw5ZX8fBzhSqZ7YTW0KG3uQbhYqRqTe3&amp;utm_source=chatgpt.com" TargetMode="External"/><Relationship Id="rId13" Type="http://schemas.openxmlformats.org/officeDocument/2006/relationships/hyperlink" Target="https://www.colissimo.entreprise.laposte.fr/offres-et-services/tarifs-generaux/tarifs-colissimo-domicile-au-depart-de-la-france?utm_source=chatgpt.com" TargetMode="External"/><Relationship Id="rId3" Type="http://schemas.openxmlformats.org/officeDocument/2006/relationships/hyperlink" Target="https://www.raja.fr/caisses-boites-tubes/caisses-carton-caisses-americaines/caisses-carton-galia/caisse-galia-avec-rabats-30x20x20_skuA15.html?utm_source=chatgpt.com" TargetMode="External"/><Relationship Id="rId7" Type="http://schemas.openxmlformats.org/officeDocument/2006/relationships/hyperlink" Target="https://www.protection-des-mains.com/gants-nitrile-jetables-bleus-non-poudres-boite-de-100-gants/?utm_source=chatgpt.com" TargetMode="External"/><Relationship Id="rId12" Type="http://schemas.openxmlformats.org/officeDocument/2006/relationships/hyperlink" Target="https://www.colissimo.entreprise.laposte.fr/offres-et-services/tarifs-generaux/tarifs-colissimo-domicile-au-depart-de-la-france?utm_source=chatgpt.com" TargetMode="External"/><Relationship Id="rId2" Type="http://schemas.openxmlformats.org/officeDocument/2006/relationships/hyperlink" Target="https://www.raja.fr/etiquettage-signalisation/pastilles-etiquettes-de-signalisation/etiquettes-couleur-laser-jet-encre_C164010.html?utm_source=chatgpt.com" TargetMode="External"/><Relationship Id="rId1" Type="http://schemas.openxmlformats.org/officeDocument/2006/relationships/hyperlink" Target="https://www.raja.fr/sacherie-conditionnement/sacs-et-sachets-plastique/sachets-plastique-a-fermeture-zip/sachet-finition-kraft_OFF_FR_1616.html?utm_source=chatgpt.com" TargetMode="External"/><Relationship Id="rId6" Type="http://schemas.openxmlformats.org/officeDocument/2006/relationships/hyperlink" Target="https://www.raja.fr/adhesifs-cerclage-collage/adhesifs-emballage/rubans-adhesifs-emballage-polypropylene/adhesif-polypro-brun-28mi-48mmx100m_skuADP14N.html?utm_source=chatgpt.com" TargetMode="External"/><Relationship Id="rId11" Type="http://schemas.openxmlformats.org/officeDocument/2006/relationships/hyperlink" Target="https://www.insee.fr/fr/statistiques/serie/010533883?utm_source=chatgpt.com" TargetMode="External"/><Relationship Id="rId5" Type="http://schemas.openxmlformats.org/officeDocument/2006/relationships/hyperlink" Target="https://www.retif.eu/film-etirable-noir-pour-palettisation-manuelle-45cmx300m.html?utm_source=chatgpt.com" TargetMode="External"/><Relationship Id="rId15" Type="http://schemas.openxmlformats.org/officeDocument/2006/relationships/hyperlink" Target="https://sell.amazon.fr/tarifs?utm_source=chatgpt.com" TargetMode="External"/><Relationship Id="rId10" Type="http://schemas.openxmlformats.org/officeDocument/2006/relationships/hyperlink" Target="https://www.labovida.com/p/39343?utm_source=chatgpt.com" TargetMode="External"/><Relationship Id="rId4" Type="http://schemas.openxmlformats.org/officeDocument/2006/relationships/hyperlink" Target="https://www.raja.fr/films-palettisation/palettes-et-accessoires/palettes-bois/palette-pour-charges-lourdes-1200x800x144-mm_skuPAL1N.html?utm_source=chatgpt.com" TargetMode="External"/><Relationship Id="rId9" Type="http://schemas.openxmlformats.org/officeDocument/2006/relationships/hyperlink" Target="https://www.prolians.fr/degraissant-desinfectant-cuisine-actipur-ecocert-bidon-5-l-le-vrai-professionnel71311856.html?srsltid=AfmBOor6cIARmJdAskcRLVQ3WFekemg5V4Aw6bo6-GrfWzq0wSbcl9W3&amp;utm_source=chatgpt.com" TargetMode="External"/><Relationship Id="rId14" Type="http://schemas.openxmlformats.org/officeDocument/2006/relationships/hyperlink" Target="https://stripe.com/fr/pricing?utm_source=chatgpt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tatistiques.developpement-durable.gouv.fr/prix-du-gaz-naturel-en-france-et-dans-lunion-europeenne-en-2024" TargetMode="External"/><Relationship Id="rId3" Type="http://schemas.openxmlformats.org/officeDocument/2006/relationships/hyperlink" Target="https://payfit.com/fr/simulateur-calculer-cout-salarie/?utm_source=chatgpt.com" TargetMode="External"/><Relationship Id="rId7" Type="http://schemas.openxmlformats.org/officeDocument/2006/relationships/hyperlink" Target="https://www.statistiques.developpement-durable.gouv.fr/prix-de-lelectricite-en-france-et-dans-lunion-europeenne-en-2024-0" TargetMode="External"/><Relationship Id="rId2" Type="http://schemas.openxmlformats.org/officeDocument/2006/relationships/hyperlink" Target="https://www.orus.eu/blog-orus/assurance-professionnelle-prix?utm_source=chatgpt.com" TargetMode="External"/><Relationship Id="rId1" Type="http://schemas.openxmlformats.org/officeDocument/2006/relationships/hyperlink" Target="https://reims.arrow-enterprise.fr/immobilier-entreprise/location-entrepots-s2" TargetMode="External"/><Relationship Id="rId6" Type="http://schemas.openxmlformats.org/officeDocument/2006/relationships/hyperlink" Target="https://boutiquepro.orange.fr/internet" TargetMode="External"/><Relationship Id="rId5" Type="http://schemas.openxmlformats.org/officeDocument/2006/relationships/hyperlink" Target="https://www.odoo.com/blog/business-hacks-1/why-is-odoo-your-ideal-partner-for-managing-e-invoicing-1652" TargetMode="External"/><Relationship Id="rId4" Type="http://schemas.openxmlformats.org/officeDocument/2006/relationships/hyperlink" Target="https://www.legalstart.fr/fiches-pratiques/comptabilite-entreprise/cout-expert-comptable/" TargetMode="External"/><Relationship Id="rId9" Type="http://schemas.openxmlformats.org/officeDocument/2006/relationships/hyperlink" Target="https://www.services.eaufrance.fr/commune/75056/2024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candidat.francetravail.fr/metierscope/fiche-metier/H3301/conducteur-conductrice-de-ligne-de-conditionnement?utm_source=chatgpt.com" TargetMode="External"/><Relationship Id="rId2" Type="http://schemas.openxmlformats.org/officeDocument/2006/relationships/hyperlink" Target="https://monemploienidf.francetravail.fr/je-decouvre/fiches-metier/cariste" TargetMode="External"/><Relationship Id="rId1" Type="http://schemas.openxmlformats.org/officeDocument/2006/relationships/hyperlink" Target="https://monemploienidf.francetravail.fr/je-decouvre/fiches-metier/magasinier-magasiniere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alt.fr/t/barometre-tarifs/communication?utm_source=chatgpt.com" TargetMode="External"/><Relationship Id="rId3" Type="http://schemas.openxmlformats.org/officeDocument/2006/relationships/hyperlink" Target="https://www.malt.fr/t/barometre-tarifs/image-son/photographe?utm_source=chatgpt.com" TargetMode="External"/><Relationship Id="rId7" Type="http://schemas.openxmlformats.org/officeDocument/2006/relationships/hyperlink" Target="https://www.malt.fr/t/barometre-tarifs/communication/community-manager?utm_source=chatgpt.com" TargetMode="External"/><Relationship Id="rId2" Type="http://schemas.openxmlformats.org/officeDocument/2006/relationships/hyperlink" Target="https://www.noqode.fr/blog/quel-est-le-prix-dune-identite-visuelle-et-dun-logo-guide-complet?utm_source=chatgpt.com" TargetMode="External"/><Relationship Id="rId1" Type="http://schemas.openxmlformats.org/officeDocument/2006/relationships/hyperlink" Target="https://www.elias.studio/blog/post/combien-ca-coute-une-plateforme-de-marque-en-agence-en-2025?utm_source=chatgpt.com" TargetMode="External"/><Relationship Id="rId6" Type="http://schemas.openxmlformats.org/officeDocument/2006/relationships/hyperlink" Target="https://www.martelana.com/tarifs-relations-presse/?utm_source=chatgpt.com" TargetMode="External"/><Relationship Id="rId11" Type="http://schemas.openxmlformats.org/officeDocument/2006/relationships/hyperlink" Target="https://smilepack.fr/emballage-sur-mesure.html?utm_source=chatgpt.com" TargetMode="External"/><Relationship Id="rId5" Type="http://schemas.openxmlformats.org/officeDocument/2006/relationships/hyperlink" Target="https://www.malt.fr/t/barometre-tarifs/image-son/photographe?utm_source=chatgpt.com" TargetMode="External"/><Relationship Id="rId10" Type="http://schemas.openxmlformats.org/officeDocument/2006/relationships/hyperlink" Target="https://rollup-corner.com/rollup/28-impression-visuel-85x200cm.html?utm_source=chatgpt.com" TargetMode="External"/><Relationship Id="rId4" Type="http://schemas.openxmlformats.org/officeDocument/2006/relationships/hyperlink" Target="https://www.malt.fr/t/barometre-tarifs/image-son/photographe?utm_source=chatgpt.com" TargetMode="External"/><Relationship Id="rId9" Type="http://schemas.openxmlformats.org/officeDocument/2006/relationships/hyperlink" Target="https://www.exaprint.fr/supports-marketing/flyer?srsltid=AfmBOooNBXVd4tmUJyuQI6KFz2YnQPt7kM3NCLH-_xoyHxAiYk_azBY7&amp;utm_source=chatgpt.com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rtemis-solutions.fr/verification-periodique-des-balances-ipfna/?utm_source=chatgpt.com" TargetMode="External"/><Relationship Id="rId3" Type="http://schemas.openxmlformats.org/officeDocument/2006/relationships/hyperlink" Target="https://entreprendre.service-public.gouv.fr/vosdroits/F37688?utm_source=chatgpt.com" TargetMode="External"/><Relationship Id="rId7" Type="http://schemas.openxmlformats.org/officeDocument/2006/relationships/hyperlink" Target="https://www.catalyse.fr/calendrier-des-formations/mettre-en-place-le-plan-de-maitrise-sanitaire-pms-21-heures?utm_source=chatgpt.com" TargetMode="External"/><Relationship Id="rId12" Type="http://schemas.openxmlformats.org/officeDocument/2006/relationships/hyperlink" Target="https://www.dekra-certification.fr/actualites-dekra-certification/nouvelle-tarification-brc-food-2022-dekra-certification.html?utm_source=chatgpt.com" TargetMode="External"/><Relationship Id="rId2" Type="http://schemas.openxmlformats.org/officeDocument/2006/relationships/hyperlink" Target="https://entreprendre.service-public.gouv.fr/vosdroits/F37688?utm_source=chatgpt.com" TargetMode="External"/><Relationship Id="rId1" Type="http://schemas.openxmlformats.org/officeDocument/2006/relationships/hyperlink" Target="https://entreprendre.service-public.gouv.fr/actualites/A18724?utm_source=chatgpt.com" TargetMode="External"/><Relationship Id="rId6" Type="http://schemas.openxmlformats.org/officeDocument/2006/relationships/hyperlink" Target="https://www.cnfce.com/formation-haccp-pour-industrie?utm_source=chatgpt.com" TargetMode="External"/><Relationship Id="rId11" Type="http://schemas.openxmlformats.org/officeDocument/2006/relationships/hyperlink" Target="https://www.kiwa.com/fr/fr/actualites/evolutions-des-frais-de-licence-ifs/?utm_source=chatgpt.com" TargetMode="External"/><Relationship Id="rId5" Type="http://schemas.openxmlformats.org/officeDocument/2006/relationships/hyperlink" Target="https://www.adelphe.fr/sites/default/files/Documents/2025-01/adelphe_guides-tarif-guide-bonus-malus-papiers-g-vf.pdf?utm_source=chatgpt.com" TargetMode="External"/><Relationship Id="rId10" Type="http://schemas.openxmlformats.org/officeDocument/2006/relationships/hyperlink" Target="https://www.actalia.eu/wp-content/uploads/2023/09/Formations-Missions-MHQ-2023-IFSv8-150923.pdf?utm_source=chatgpt.com" TargetMode="External"/><Relationship Id="rId4" Type="http://schemas.openxmlformats.org/officeDocument/2006/relationships/hyperlink" Target="https://www.inpi.fr/realiser-demarches/propriete-intellectuelle/deposant-et-cout-dune-marque?utm_source=chatgpt.com" TargetMode="External"/><Relationship Id="rId9" Type="http://schemas.openxmlformats.org/officeDocument/2006/relationships/hyperlink" Target="https://www.aveyron.cci.fr/produit/boostez-votre-systeme-de-securite-alimentaire?utm_source=chatgp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4A633-7069-44AE-A70E-04C4D89BC89C}">
  <dimension ref="A1:L17"/>
  <sheetViews>
    <sheetView tabSelected="1" workbookViewId="0">
      <selection activeCell="H12" sqref="H12"/>
    </sheetView>
  </sheetViews>
  <sheetFormatPr defaultRowHeight="15" x14ac:dyDescent="0.25"/>
  <cols>
    <col min="1" max="1" width="9.140625" style="8"/>
    <col min="2" max="2" width="12" style="8" customWidth="1"/>
    <col min="3" max="3" width="11.5703125" style="8" bestFit="1" customWidth="1"/>
    <col min="4" max="4" width="10.28515625" style="8" customWidth="1"/>
    <col min="5" max="6" width="9.140625" style="8"/>
    <col min="7" max="7" width="11.5703125" style="8" bestFit="1" customWidth="1"/>
    <col min="8" max="8" width="9.140625" style="8"/>
    <col min="9" max="9" width="9.5703125" style="8" bestFit="1" customWidth="1"/>
    <col min="10" max="10" width="9.140625" style="8"/>
    <col min="11" max="11" width="10.5703125" style="8" bestFit="1" customWidth="1"/>
    <col min="12" max="16384" width="9.140625" style="8"/>
  </cols>
  <sheetData>
    <row r="1" spans="1:12" ht="19.5" thickBot="1" x14ac:dyDescent="0.3">
      <c r="B1" s="53" t="s">
        <v>339</v>
      </c>
      <c r="C1" s="54"/>
      <c r="D1" s="54"/>
      <c r="E1" s="54"/>
      <c r="F1" s="55"/>
      <c r="G1" s="57"/>
      <c r="H1" s="57"/>
    </row>
    <row r="2" spans="1:12" ht="30" x14ac:dyDescent="0.25">
      <c r="A2" s="24" t="s">
        <v>28</v>
      </c>
      <c r="B2" s="56" t="s">
        <v>332</v>
      </c>
      <c r="C2" s="24" t="s">
        <v>333</v>
      </c>
      <c r="D2" s="56" t="s">
        <v>334</v>
      </c>
      <c r="E2" s="56" t="s">
        <v>335</v>
      </c>
      <c r="F2" s="56" t="s">
        <v>341</v>
      </c>
      <c r="G2" s="56"/>
      <c r="H2" s="56"/>
    </row>
    <row r="3" spans="1:12" x14ac:dyDescent="0.25">
      <c r="A3" s="8" t="s">
        <v>31</v>
      </c>
      <c r="B3" s="13">
        <f>SUM('Machinery&amp;Furniture'!D2,'Machinery&amp;Furniture'!D5,'Machinery&amp;Furniture'!D8,'Machinery&amp;Furniture'!D11,'Machinery&amp;Furniture'!D14)</f>
        <v>9473</v>
      </c>
      <c r="C3" s="13">
        <f>Marketing!D2</f>
        <v>6000</v>
      </c>
      <c r="D3" s="13">
        <f>'Legal&amp;Certifications'!E2</f>
        <v>5000</v>
      </c>
      <c r="E3" s="13">
        <f>'Support&amp;IT'!C2</f>
        <v>15000</v>
      </c>
      <c r="F3" s="13">
        <f t="shared" ref="F3:F4" si="0">SUM(B3:E3)</f>
        <v>35473</v>
      </c>
      <c r="G3" s="13"/>
      <c r="H3" s="13"/>
    </row>
    <row r="4" spans="1:12" x14ac:dyDescent="0.25">
      <c r="A4" s="8" t="s">
        <v>36</v>
      </c>
      <c r="B4" s="13">
        <f>SUM('Machinery&amp;Furniture'!D3,'Machinery&amp;Furniture'!D6,'Machinery&amp;Furniture'!D9,'Machinery&amp;Furniture'!D12,'Machinery&amp;Furniture'!D15)</f>
        <v>44685.5</v>
      </c>
      <c r="C4" s="13">
        <f>Marketing!D3</f>
        <v>25000</v>
      </c>
      <c r="D4" s="13">
        <f>'Legal&amp;Certifications'!E3</f>
        <v>12000</v>
      </c>
      <c r="E4" s="13">
        <f>'Support&amp;IT'!C3</f>
        <v>70000</v>
      </c>
      <c r="F4" s="13">
        <f t="shared" si="0"/>
        <v>151685.5</v>
      </c>
      <c r="G4" s="13"/>
      <c r="H4" s="13"/>
    </row>
    <row r="5" spans="1:12" x14ac:dyDescent="0.25">
      <c r="A5" s="8" t="s">
        <v>39</v>
      </c>
      <c r="B5" s="13">
        <f>SUM('Machinery&amp;Furniture'!D4,'Machinery&amp;Furniture'!D7,'Machinery&amp;Furniture'!D10,'Machinery&amp;Furniture'!D13,'Machinery&amp;Furniture'!D16)</f>
        <v>113720</v>
      </c>
      <c r="C5" s="13">
        <f>Marketing!D4</f>
        <v>40000</v>
      </c>
      <c r="D5" s="13">
        <f>'Legal&amp;Certifications'!E4</f>
        <v>30000</v>
      </c>
      <c r="E5" s="13">
        <f>'Support&amp;IT'!C4</f>
        <v>100000</v>
      </c>
      <c r="F5" s="13">
        <f>SUM(B5:E5)</f>
        <v>283720</v>
      </c>
      <c r="G5" s="13"/>
      <c r="H5" s="13"/>
    </row>
    <row r="6" spans="1:12" x14ac:dyDescent="0.25">
      <c r="H6" s="61" t="s">
        <v>351</v>
      </c>
      <c r="I6" s="61"/>
      <c r="J6" s="61"/>
      <c r="K6" s="58">
        <v>1.5</v>
      </c>
      <c r="L6" s="58">
        <v>4.5999999999999996</v>
      </c>
    </row>
    <row r="8" spans="1:12" ht="30" x14ac:dyDescent="0.25">
      <c r="A8" s="24" t="s">
        <v>28</v>
      </c>
      <c r="B8" s="56" t="s">
        <v>330</v>
      </c>
      <c r="C8" s="56" t="s">
        <v>331</v>
      </c>
      <c r="D8" s="56" t="s">
        <v>336</v>
      </c>
      <c r="E8" s="24" t="s">
        <v>340</v>
      </c>
      <c r="F8" s="56" t="s">
        <v>341</v>
      </c>
      <c r="G8" s="56" t="s">
        <v>337</v>
      </c>
      <c r="H8" s="56" t="s">
        <v>342</v>
      </c>
      <c r="I8" s="56" t="s">
        <v>350</v>
      </c>
    </row>
    <row r="9" spans="1:12" x14ac:dyDescent="0.25">
      <c r="A9" s="8" t="s">
        <v>31</v>
      </c>
      <c r="B9" s="13">
        <v>68235</v>
      </c>
      <c r="C9" s="13">
        <f>FC!C2</f>
        <v>9800</v>
      </c>
      <c r="D9" s="13">
        <f>'Operational Staff'!D2</f>
        <v>3700</v>
      </c>
      <c r="E9" s="8">
        <f>Marketing!D2</f>
        <v>6000</v>
      </c>
      <c r="F9" s="13">
        <f t="shared" ref="F9:F10" si="1">SUM(B9:E9)</f>
        <v>87735</v>
      </c>
      <c r="G9" s="13">
        <v>25000</v>
      </c>
      <c r="H9" s="59">
        <f>F9/G9</f>
        <v>3.5093999999999999</v>
      </c>
    </row>
    <row r="10" spans="1:12" x14ac:dyDescent="0.25">
      <c r="A10" s="8" t="s">
        <v>36</v>
      </c>
      <c r="B10" s="13">
        <v>127729</v>
      </c>
      <c r="C10" s="13">
        <f>FC!C3</f>
        <v>38000</v>
      </c>
      <c r="D10" s="13">
        <f>'Operational Staff'!D3</f>
        <v>8000</v>
      </c>
      <c r="E10" s="8">
        <f>Marketing!D6</f>
        <v>3000</v>
      </c>
      <c r="F10" s="13">
        <f>SUM(B10:E10)</f>
        <v>176729</v>
      </c>
      <c r="G10" s="13">
        <v>70000</v>
      </c>
      <c r="H10" s="59">
        <f>F10/G10</f>
        <v>2.5247000000000002</v>
      </c>
    </row>
    <row r="11" spans="1:12" x14ac:dyDescent="0.25">
      <c r="A11" s="8" t="s">
        <v>39</v>
      </c>
      <c r="B11" s="13">
        <f>VC!G27</f>
        <v>367352.01152751473</v>
      </c>
      <c r="C11" s="13">
        <f>FC!C4</f>
        <v>104000</v>
      </c>
      <c r="D11" s="13">
        <f>'Operational Staff'!D4</f>
        <v>22000</v>
      </c>
      <c r="E11" s="8">
        <f>Marketing!D7</f>
        <v>10000</v>
      </c>
      <c r="F11" s="13">
        <f>SUM(B11:E11)</f>
        <v>503352.01152751473</v>
      </c>
      <c r="G11" s="13">
        <v>250000</v>
      </c>
      <c r="H11" s="59">
        <v>2.09</v>
      </c>
      <c r="I11" s="42">
        <f>(G11*H11)-D17</f>
        <v>64485.682833379658</v>
      </c>
    </row>
    <row r="12" spans="1:12" x14ac:dyDescent="0.25">
      <c r="F12" s="42"/>
    </row>
    <row r="14" spans="1:12" ht="45" x14ac:dyDescent="0.25">
      <c r="A14" s="24" t="s">
        <v>28</v>
      </c>
      <c r="B14" s="56" t="s">
        <v>343</v>
      </c>
      <c r="C14" s="56" t="s">
        <v>344</v>
      </c>
      <c r="D14" s="56" t="s">
        <v>345</v>
      </c>
      <c r="E14" s="22"/>
      <c r="F14" s="24" t="s">
        <v>28</v>
      </c>
      <c r="G14" s="24" t="s">
        <v>338</v>
      </c>
      <c r="H14" s="56" t="s">
        <v>347</v>
      </c>
      <c r="I14" s="56" t="s">
        <v>348</v>
      </c>
      <c r="J14" s="56" t="s">
        <v>349</v>
      </c>
      <c r="K14" s="56" t="s">
        <v>346</v>
      </c>
    </row>
    <row r="15" spans="1:12" x14ac:dyDescent="0.25">
      <c r="A15" s="8" t="s">
        <v>31</v>
      </c>
      <c r="B15" s="15">
        <f>B9/G9</f>
        <v>2.7294</v>
      </c>
      <c r="C15" s="13">
        <f>(C9+D9+E9)/(H9-B15)</f>
        <v>25000.000000000007</v>
      </c>
      <c r="D15" s="13">
        <f>C15*H9</f>
        <v>87735.000000000029</v>
      </c>
      <c r="F15" s="8" t="s">
        <v>31</v>
      </c>
      <c r="G15" s="42">
        <f>F3</f>
        <v>35473</v>
      </c>
      <c r="H15" s="42">
        <f>6*(C9+D9+E9)</f>
        <v>117000</v>
      </c>
      <c r="I15" s="8">
        <v>23044</v>
      </c>
      <c r="J15" s="8">
        <v>40000</v>
      </c>
      <c r="K15" s="42">
        <f>G15+H15+I15-J15</f>
        <v>135517</v>
      </c>
    </row>
    <row r="16" spans="1:12" x14ac:dyDescent="0.25">
      <c r="A16" s="8" t="s">
        <v>36</v>
      </c>
      <c r="B16" s="15">
        <f>B10/G10</f>
        <v>1.8247</v>
      </c>
      <c r="C16" s="13">
        <f>(C10+D10+E10)/(H10-B16)</f>
        <v>69999.999999999985</v>
      </c>
      <c r="D16" s="13">
        <f>C16*H10</f>
        <v>176728.99999999997</v>
      </c>
      <c r="F16" s="8" t="s">
        <v>36</v>
      </c>
      <c r="G16" s="42">
        <f>F4</f>
        <v>151685.5</v>
      </c>
      <c r="H16" s="42">
        <f>6*(C10+D10+E10)</f>
        <v>294000</v>
      </c>
      <c r="I16" s="8">
        <v>64194</v>
      </c>
      <c r="J16" s="8">
        <v>80000</v>
      </c>
      <c r="K16" s="42">
        <f t="shared" ref="K16:K17" si="2">G16+H16+I16-J16</f>
        <v>429879.5</v>
      </c>
    </row>
    <row r="17" spans="1:11" x14ac:dyDescent="0.25">
      <c r="A17" s="8" t="s">
        <v>39</v>
      </c>
      <c r="B17" s="15">
        <f>B11/G11</f>
        <v>1.4694080461100589</v>
      </c>
      <c r="C17" s="13">
        <f>(C11+D11+E11)/(H11-B17)</f>
        <v>219145.60629981832</v>
      </c>
      <c r="D17" s="13">
        <f>C17*H11</f>
        <v>458014.31716662028</v>
      </c>
      <c r="F17" s="8" t="s">
        <v>39</v>
      </c>
      <c r="G17" s="42">
        <f>F5</f>
        <v>283720</v>
      </c>
      <c r="H17" s="42">
        <f>6*(C11+D11+E11)</f>
        <v>816000</v>
      </c>
      <c r="I17" s="60">
        <f>Products!E11</f>
        <v>230441.88652751473</v>
      </c>
      <c r="J17" s="8">
        <v>120000</v>
      </c>
      <c r="K17" s="42">
        <f t="shared" si="2"/>
        <v>1210161.8865275148</v>
      </c>
    </row>
  </sheetData>
  <mergeCells count="2">
    <mergeCell ref="B1:F1"/>
    <mergeCell ref="H6:J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0F12E-3A03-46DA-932D-44FFBD3384F9}">
  <dimension ref="A1:H23"/>
  <sheetViews>
    <sheetView workbookViewId="0">
      <selection activeCell="B8" sqref="B8"/>
    </sheetView>
  </sheetViews>
  <sheetFormatPr defaultRowHeight="15" x14ac:dyDescent="0.25"/>
  <cols>
    <col min="1" max="1" width="4.140625" style="8" bestFit="1" customWidth="1"/>
    <col min="2" max="2" width="32.28515625" style="8" bestFit="1" customWidth="1"/>
    <col min="3" max="3" width="31.7109375" style="8" bestFit="1" customWidth="1"/>
    <col min="4" max="4" width="24.28515625" style="8" bestFit="1" customWidth="1"/>
    <col min="5" max="5" width="8.7109375" style="8" bestFit="1" customWidth="1"/>
    <col min="6" max="6" width="33.140625" style="8" bestFit="1" customWidth="1"/>
    <col min="7" max="7" width="12" style="8" bestFit="1" customWidth="1"/>
    <col min="8" max="8" width="17.85546875" style="8" customWidth="1"/>
    <col min="9" max="16384" width="9.140625" style="8"/>
  </cols>
  <sheetData>
    <row r="1" spans="1:8" x14ac:dyDescent="0.25">
      <c r="A1" s="10" t="s">
        <v>27</v>
      </c>
      <c r="B1" s="10" t="s">
        <v>26</v>
      </c>
      <c r="C1" s="10" t="s">
        <v>30</v>
      </c>
      <c r="D1" s="10"/>
      <c r="E1" s="8" t="s">
        <v>98</v>
      </c>
      <c r="F1" s="10" t="s">
        <v>29</v>
      </c>
      <c r="G1" s="10" t="s">
        <v>28</v>
      </c>
    </row>
    <row r="2" spans="1:8" ht="30" x14ac:dyDescent="0.25">
      <c r="A2" s="8">
        <v>1</v>
      </c>
      <c r="B2" s="8" t="s">
        <v>62</v>
      </c>
      <c r="C2" s="13">
        <v>15000</v>
      </c>
      <c r="F2" s="22" t="s">
        <v>63</v>
      </c>
      <c r="G2" s="8" t="s">
        <v>31</v>
      </c>
    </row>
    <row r="3" spans="1:8" ht="30" x14ac:dyDescent="0.25">
      <c r="A3" s="8">
        <v>2</v>
      </c>
      <c r="B3" s="8" t="s">
        <v>65</v>
      </c>
      <c r="C3" s="13">
        <v>70000</v>
      </c>
      <c r="F3" s="22" t="s">
        <v>66</v>
      </c>
      <c r="G3" s="8" t="s">
        <v>36</v>
      </c>
    </row>
    <row r="4" spans="1:8" ht="45" x14ac:dyDescent="0.25">
      <c r="A4" s="8">
        <v>3</v>
      </c>
      <c r="B4" s="8" t="s">
        <v>67</v>
      </c>
      <c r="C4" s="13">
        <v>100000</v>
      </c>
      <c r="F4" s="22" t="s">
        <v>68</v>
      </c>
      <c r="G4" s="8" t="s">
        <v>64</v>
      </c>
    </row>
    <row r="5" spans="1:8" ht="30" x14ac:dyDescent="0.25">
      <c r="B5" s="28" t="s">
        <v>124</v>
      </c>
      <c r="C5" s="28" t="s">
        <v>178</v>
      </c>
      <c r="D5" s="28" t="s">
        <v>179</v>
      </c>
      <c r="E5" s="28" t="s">
        <v>99</v>
      </c>
      <c r="F5" s="28" t="s">
        <v>180</v>
      </c>
      <c r="G5" s="28" t="s">
        <v>125</v>
      </c>
      <c r="H5" s="28" t="s">
        <v>181</v>
      </c>
    </row>
    <row r="6" spans="1:8" ht="105" x14ac:dyDescent="0.25">
      <c r="B6" s="22" t="s">
        <v>182</v>
      </c>
      <c r="C6" s="22" t="s">
        <v>183</v>
      </c>
      <c r="D6" s="22">
        <v>687</v>
      </c>
      <c r="E6" s="22">
        <v>10</v>
      </c>
      <c r="F6" s="30">
        <v>6870</v>
      </c>
      <c r="G6" s="22" t="s">
        <v>131</v>
      </c>
      <c r="H6" s="22" t="s">
        <v>184</v>
      </c>
    </row>
    <row r="7" spans="1:8" ht="90" x14ac:dyDescent="0.25">
      <c r="B7" s="22" t="s">
        <v>185</v>
      </c>
      <c r="C7" s="22" t="s">
        <v>186</v>
      </c>
      <c r="D7" s="22">
        <v>665</v>
      </c>
      <c r="E7" s="22">
        <v>8</v>
      </c>
      <c r="F7" s="30">
        <v>5320</v>
      </c>
      <c r="G7" s="22" t="s">
        <v>131</v>
      </c>
      <c r="H7" s="22" t="s">
        <v>187</v>
      </c>
    </row>
    <row r="8" spans="1:8" ht="90" x14ac:dyDescent="0.25">
      <c r="B8" s="22" t="s">
        <v>188</v>
      </c>
      <c r="C8" s="22" t="s">
        <v>189</v>
      </c>
      <c r="D8" s="22">
        <v>501</v>
      </c>
      <c r="E8" s="22">
        <v>10</v>
      </c>
      <c r="F8" s="30">
        <v>5010</v>
      </c>
      <c r="G8" s="22" t="s">
        <v>131</v>
      </c>
      <c r="H8" s="22" t="s">
        <v>190</v>
      </c>
    </row>
    <row r="9" spans="1:8" ht="75" x14ac:dyDescent="0.25">
      <c r="B9" s="22" t="s">
        <v>191</v>
      </c>
      <c r="C9" s="22" t="s">
        <v>192</v>
      </c>
      <c r="D9" s="22">
        <v>419</v>
      </c>
      <c r="E9" s="22">
        <v>8</v>
      </c>
      <c r="F9" s="30">
        <v>3352</v>
      </c>
      <c r="G9" s="22" t="s">
        <v>131</v>
      </c>
      <c r="H9" s="22" t="s">
        <v>193</v>
      </c>
    </row>
    <row r="10" spans="1:8" ht="105" x14ac:dyDescent="0.25">
      <c r="B10" s="22" t="s">
        <v>194</v>
      </c>
      <c r="C10" s="22" t="s">
        <v>195</v>
      </c>
      <c r="D10" s="22">
        <v>559</v>
      </c>
      <c r="E10" s="22">
        <v>45</v>
      </c>
      <c r="F10" s="30">
        <v>25155</v>
      </c>
      <c r="G10" s="22" t="s">
        <v>131</v>
      </c>
      <c r="H10" s="22" t="s">
        <v>196</v>
      </c>
    </row>
    <row r="11" spans="1:8" ht="75" x14ac:dyDescent="0.25">
      <c r="B11" s="22" t="s">
        <v>197</v>
      </c>
      <c r="C11" s="22" t="s">
        <v>198</v>
      </c>
      <c r="D11" s="22">
        <v>536</v>
      </c>
      <c r="E11" s="22">
        <v>30</v>
      </c>
      <c r="F11" s="30">
        <v>16080</v>
      </c>
      <c r="G11" s="22" t="s">
        <v>131</v>
      </c>
      <c r="H11" s="22" t="s">
        <v>199</v>
      </c>
    </row>
    <row r="12" spans="1:8" ht="90" x14ac:dyDescent="0.25">
      <c r="B12" s="22" t="s">
        <v>200</v>
      </c>
      <c r="C12" s="22" t="s">
        <v>201</v>
      </c>
      <c r="D12" s="22">
        <v>550</v>
      </c>
      <c r="E12" s="22">
        <v>7</v>
      </c>
      <c r="F12" s="30">
        <v>3850</v>
      </c>
      <c r="G12" s="22" t="s">
        <v>131</v>
      </c>
      <c r="H12" s="22" t="s">
        <v>202</v>
      </c>
    </row>
    <row r="13" spans="1:8" ht="75" x14ac:dyDescent="0.25">
      <c r="B13" s="22" t="s">
        <v>203</v>
      </c>
      <c r="C13" s="22" t="s">
        <v>204</v>
      </c>
      <c r="D13" s="22">
        <v>373</v>
      </c>
      <c r="E13" s="22">
        <v>3</v>
      </c>
      <c r="F13" s="30">
        <v>1119</v>
      </c>
      <c r="G13" s="22" t="s">
        <v>131</v>
      </c>
      <c r="H13" s="22" t="s">
        <v>205</v>
      </c>
    </row>
    <row r="14" spans="1:8" ht="75" x14ac:dyDescent="0.25">
      <c r="B14" s="22" t="s">
        <v>206</v>
      </c>
      <c r="C14" s="22" t="s">
        <v>207</v>
      </c>
      <c r="D14" s="22">
        <v>578</v>
      </c>
      <c r="E14" s="22">
        <v>3</v>
      </c>
      <c r="F14" s="30">
        <v>1734</v>
      </c>
      <c r="G14" s="22" t="s">
        <v>138</v>
      </c>
      <c r="H14" s="22" t="s">
        <v>208</v>
      </c>
    </row>
    <row r="15" spans="1:8" ht="105" x14ac:dyDescent="0.25">
      <c r="B15" s="22" t="s">
        <v>209</v>
      </c>
      <c r="C15" s="22" t="s">
        <v>210</v>
      </c>
      <c r="D15" s="22">
        <v>617</v>
      </c>
      <c r="E15" s="22">
        <v>8</v>
      </c>
      <c r="F15" s="30">
        <v>4936</v>
      </c>
      <c r="G15" s="22" t="s">
        <v>64</v>
      </c>
      <c r="H15" s="22" t="s">
        <v>211</v>
      </c>
    </row>
    <row r="16" spans="1:8" ht="90" x14ac:dyDescent="0.25">
      <c r="B16" s="22" t="s">
        <v>212</v>
      </c>
      <c r="C16" s="22" t="s">
        <v>213</v>
      </c>
      <c r="D16" s="22">
        <v>484</v>
      </c>
      <c r="E16" s="22">
        <v>8</v>
      </c>
      <c r="F16" s="30">
        <v>3872</v>
      </c>
      <c r="G16" s="22" t="s">
        <v>64</v>
      </c>
      <c r="H16" s="22" t="s">
        <v>214</v>
      </c>
    </row>
    <row r="17" spans="1:8" ht="90" x14ac:dyDescent="0.25">
      <c r="B17" s="22" t="s">
        <v>215</v>
      </c>
      <c r="C17" s="22" t="s">
        <v>216</v>
      </c>
      <c r="D17" s="22">
        <v>723</v>
      </c>
      <c r="E17" s="22">
        <v>5</v>
      </c>
      <c r="F17" s="30">
        <v>3615</v>
      </c>
      <c r="G17" s="22" t="s">
        <v>64</v>
      </c>
      <c r="H17" s="22" t="s">
        <v>217</v>
      </c>
    </row>
    <row r="18" spans="1:8" ht="75" x14ac:dyDescent="0.25">
      <c r="B18" s="22" t="s">
        <v>218</v>
      </c>
      <c r="C18" s="22" t="s">
        <v>219</v>
      </c>
      <c r="D18" s="30">
        <v>10000</v>
      </c>
      <c r="E18" s="22">
        <v>1</v>
      </c>
      <c r="F18" s="30">
        <v>10000</v>
      </c>
      <c r="G18" s="22" t="s">
        <v>64</v>
      </c>
      <c r="H18" s="22" t="s">
        <v>220</v>
      </c>
    </row>
    <row r="19" spans="1:8" ht="90" x14ac:dyDescent="0.25">
      <c r="B19" s="22" t="s">
        <v>221</v>
      </c>
      <c r="C19" s="22" t="s">
        <v>222</v>
      </c>
      <c r="D19" s="30">
        <v>4300</v>
      </c>
      <c r="E19" s="22">
        <v>1</v>
      </c>
      <c r="F19" s="30">
        <v>4300</v>
      </c>
      <c r="G19" s="22" t="s">
        <v>64</v>
      </c>
      <c r="H19" s="10" t="s">
        <v>223</v>
      </c>
    </row>
    <row r="20" spans="1:8" ht="90" x14ac:dyDescent="0.25">
      <c r="B20" s="22" t="s">
        <v>224</v>
      </c>
      <c r="C20" s="22" t="s">
        <v>186</v>
      </c>
      <c r="D20" s="22">
        <v>665</v>
      </c>
      <c r="E20" s="22">
        <v>2</v>
      </c>
      <c r="F20" s="30">
        <v>1330</v>
      </c>
      <c r="G20" s="22" t="s">
        <v>64</v>
      </c>
      <c r="H20" s="22" t="s">
        <v>225</v>
      </c>
    </row>
    <row r="21" spans="1:8" ht="45" x14ac:dyDescent="0.25">
      <c r="B21" s="22" t="s">
        <v>226</v>
      </c>
      <c r="C21" s="22" t="s">
        <v>195</v>
      </c>
      <c r="D21" s="22">
        <v>559</v>
      </c>
      <c r="E21" s="22">
        <v>3</v>
      </c>
      <c r="F21" s="30">
        <v>1677</v>
      </c>
      <c r="G21" s="22" t="s">
        <v>64</v>
      </c>
      <c r="H21" s="22" t="s">
        <v>227</v>
      </c>
    </row>
    <row r="22" spans="1:8" ht="60" x14ac:dyDescent="0.25">
      <c r="B22" s="22" t="s">
        <v>228</v>
      </c>
      <c r="C22" s="22" t="s">
        <v>229</v>
      </c>
      <c r="D22" s="22" t="s">
        <v>230</v>
      </c>
      <c r="E22" s="22">
        <v>1</v>
      </c>
      <c r="F22" s="30">
        <v>1781</v>
      </c>
      <c r="G22" s="22" t="s">
        <v>64</v>
      </c>
      <c r="H22" s="22" t="s">
        <v>231</v>
      </c>
    </row>
    <row r="23" spans="1:8" ht="30" x14ac:dyDescent="0.25">
      <c r="A23" s="22"/>
      <c r="B23" s="22"/>
      <c r="C23" s="22"/>
      <c r="D23" s="22"/>
      <c r="E23" s="22"/>
      <c r="F23" s="10" t="s">
        <v>232</v>
      </c>
      <c r="H23" s="22" t="s">
        <v>233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1D49E-7AF4-44CA-9C4A-C7D114FE2A4B}">
  <dimension ref="A1:I32"/>
  <sheetViews>
    <sheetView workbookViewId="0">
      <selection activeCell="D7" sqref="D7"/>
    </sheetView>
  </sheetViews>
  <sheetFormatPr defaultRowHeight="15" x14ac:dyDescent="0.25"/>
  <cols>
    <col min="1" max="1" width="9.140625" style="8"/>
    <col min="2" max="2" width="31.140625" style="8" bestFit="1" customWidth="1"/>
    <col min="3" max="3" width="22.7109375" style="8" customWidth="1"/>
    <col min="4" max="4" width="27.42578125" style="8" customWidth="1"/>
    <col min="5" max="5" width="13.7109375" style="8" hidden="1" customWidth="1"/>
    <col min="6" max="6" width="53.5703125" style="8" customWidth="1"/>
    <col min="7" max="7" width="18.5703125" style="8" customWidth="1"/>
    <col min="8" max="8" width="14.42578125" style="8" customWidth="1"/>
    <col min="9" max="9" width="10.42578125" style="8" bestFit="1" customWidth="1"/>
    <col min="10" max="16384" width="9.140625" style="8"/>
  </cols>
  <sheetData>
    <row r="1" spans="1:9" x14ac:dyDescent="0.25">
      <c r="A1" s="8" t="s">
        <v>27</v>
      </c>
      <c r="B1" s="10" t="s">
        <v>260</v>
      </c>
      <c r="C1" s="10" t="s">
        <v>264</v>
      </c>
      <c r="D1" s="10"/>
      <c r="E1" s="10"/>
      <c r="F1" s="10" t="s">
        <v>291</v>
      </c>
      <c r="G1" s="10" t="s">
        <v>28</v>
      </c>
      <c r="H1" s="10" t="s">
        <v>298</v>
      </c>
      <c r="I1" s="8" t="s">
        <v>299</v>
      </c>
    </row>
    <row r="2" spans="1:9" ht="75" x14ac:dyDescent="0.25">
      <c r="A2" s="8">
        <v>1</v>
      </c>
      <c r="B2" s="22" t="s">
        <v>292</v>
      </c>
      <c r="C2" s="37">
        <v>6753</v>
      </c>
      <c r="D2" s="37"/>
      <c r="E2" s="37"/>
      <c r="F2" s="22" t="s">
        <v>293</v>
      </c>
      <c r="G2" s="22" t="s">
        <v>31</v>
      </c>
      <c r="H2" s="13">
        <v>25000</v>
      </c>
      <c r="I2" s="8">
        <v>2500</v>
      </c>
    </row>
    <row r="3" spans="1:9" ht="30" x14ac:dyDescent="0.25">
      <c r="A3" s="8">
        <v>2</v>
      </c>
      <c r="B3" s="22" t="s">
        <v>294</v>
      </c>
      <c r="C3" s="37">
        <v>31249</v>
      </c>
      <c r="D3" s="37"/>
      <c r="E3" s="37"/>
      <c r="F3" s="22" t="s">
        <v>295</v>
      </c>
      <c r="G3" s="22" t="s">
        <v>36</v>
      </c>
      <c r="H3" s="13">
        <v>70000</v>
      </c>
      <c r="I3" s="8">
        <v>7000</v>
      </c>
    </row>
    <row r="4" spans="1:9" ht="30" x14ac:dyDescent="0.25">
      <c r="A4" s="8">
        <v>3</v>
      </c>
      <c r="B4" s="22" t="s">
        <v>296</v>
      </c>
      <c r="C4" s="37">
        <v>115431</v>
      </c>
      <c r="D4" s="37"/>
      <c r="E4" s="37"/>
      <c r="F4" s="22" t="s">
        <v>297</v>
      </c>
      <c r="G4" s="22" t="s">
        <v>39</v>
      </c>
      <c r="H4" s="13">
        <v>200000</v>
      </c>
      <c r="I4" s="8">
        <v>20000</v>
      </c>
    </row>
    <row r="5" spans="1:9" ht="30" x14ac:dyDescent="0.25">
      <c r="B5" s="32" t="s">
        <v>124</v>
      </c>
      <c r="C5" s="28" t="s">
        <v>300</v>
      </c>
      <c r="D5" s="28" t="s">
        <v>327</v>
      </c>
      <c r="E5" s="28" t="s">
        <v>311</v>
      </c>
      <c r="F5" s="28" t="s">
        <v>310</v>
      </c>
      <c r="G5" s="28" t="s">
        <v>302</v>
      </c>
      <c r="H5" s="24"/>
      <c r="I5" s="24"/>
    </row>
    <row r="6" spans="1:9" x14ac:dyDescent="0.25">
      <c r="B6" s="22" t="s">
        <v>303</v>
      </c>
      <c r="C6" s="33">
        <v>0.25</v>
      </c>
      <c r="D6" s="38">
        <v>250000</v>
      </c>
      <c r="E6" s="8">
        <v>1</v>
      </c>
      <c r="F6" s="38">
        <f>D6*E6</f>
        <v>250000</v>
      </c>
      <c r="G6" s="39">
        <f>C6*F6</f>
        <v>62500</v>
      </c>
    </row>
    <row r="7" spans="1:9" x14ac:dyDescent="0.25">
      <c r="B7" s="22" t="s">
        <v>304</v>
      </c>
      <c r="C7" s="33">
        <v>5.1999999999999998E-3</v>
      </c>
      <c r="D7" s="38">
        <f>D6</f>
        <v>250000</v>
      </c>
      <c r="E7" s="8">
        <v>1</v>
      </c>
      <c r="F7" s="38">
        <f t="shared" ref="F7:F10" si="0">D7*E7</f>
        <v>250000</v>
      </c>
      <c r="G7" s="39">
        <f t="shared" ref="G7:G15" si="1">C7*F7</f>
        <v>1300</v>
      </c>
    </row>
    <row r="8" spans="1:9" x14ac:dyDescent="0.25">
      <c r="B8" s="22" t="s">
        <v>305</v>
      </c>
      <c r="C8" s="33">
        <v>0.95</v>
      </c>
      <c r="D8" s="38">
        <f t="shared" ref="D8:D15" si="2">D7</f>
        <v>250000</v>
      </c>
      <c r="E8" s="8">
        <v>0.05</v>
      </c>
      <c r="F8" s="38">
        <f t="shared" si="0"/>
        <v>12500</v>
      </c>
      <c r="G8" s="39">
        <f t="shared" si="1"/>
        <v>11875</v>
      </c>
    </row>
    <row r="9" spans="1:9" ht="30" x14ac:dyDescent="0.25">
      <c r="B9" s="22" t="s">
        <v>306</v>
      </c>
      <c r="C9" s="33">
        <v>39.700000000000003</v>
      </c>
      <c r="D9" s="38">
        <f t="shared" si="2"/>
        <v>250000</v>
      </c>
      <c r="E9" s="8">
        <v>1E-3</v>
      </c>
      <c r="F9" s="38">
        <f t="shared" si="0"/>
        <v>250</v>
      </c>
      <c r="G9" s="39">
        <f t="shared" si="1"/>
        <v>9925</v>
      </c>
    </row>
    <row r="10" spans="1:9" ht="30" x14ac:dyDescent="0.25">
      <c r="B10" s="22" t="s">
        <v>307</v>
      </c>
      <c r="C10" s="33">
        <v>10.29</v>
      </c>
      <c r="D10" s="38">
        <f t="shared" si="2"/>
        <v>250000</v>
      </c>
      <c r="E10" s="8">
        <v>5.0000000000000002E-5</v>
      </c>
      <c r="F10" s="38">
        <f t="shared" si="0"/>
        <v>12.5</v>
      </c>
      <c r="G10" s="39">
        <f t="shared" si="1"/>
        <v>128.625</v>
      </c>
    </row>
    <row r="11" spans="1:9" ht="30" x14ac:dyDescent="0.25">
      <c r="B11" s="22" t="s">
        <v>308</v>
      </c>
      <c r="C11" s="33">
        <v>2.09</v>
      </c>
      <c r="D11" s="38">
        <f t="shared" si="2"/>
        <v>250000</v>
      </c>
      <c r="E11" s="8">
        <v>5.0000000000000001E-4</v>
      </c>
      <c r="F11" s="38">
        <f>D11*E11</f>
        <v>125</v>
      </c>
      <c r="G11" s="39">
        <f t="shared" si="1"/>
        <v>261.25</v>
      </c>
    </row>
    <row r="12" spans="1:9" x14ac:dyDescent="0.25">
      <c r="B12" s="22" t="s">
        <v>312</v>
      </c>
      <c r="C12" s="33">
        <v>4.9800000000000004</v>
      </c>
      <c r="D12" s="38">
        <f t="shared" si="2"/>
        <v>250000</v>
      </c>
      <c r="E12" s="8">
        <v>2.5000000000000001E-4</v>
      </c>
      <c r="F12" s="38">
        <f t="shared" ref="F12:F15" si="3">D12*E12</f>
        <v>62.5</v>
      </c>
      <c r="G12" s="39">
        <f t="shared" si="1"/>
        <v>311.25</v>
      </c>
    </row>
    <row r="13" spans="1:9" x14ac:dyDescent="0.25">
      <c r="B13" s="22" t="s">
        <v>313</v>
      </c>
      <c r="C13" s="33">
        <v>2.9000000000000001E-2</v>
      </c>
      <c r="D13" s="38">
        <f t="shared" si="2"/>
        <v>250000</v>
      </c>
      <c r="E13" s="8">
        <v>2.7499999999999998E-3</v>
      </c>
      <c r="F13" s="38">
        <f t="shared" si="3"/>
        <v>687.5</v>
      </c>
      <c r="G13" s="39">
        <f>C13*F13</f>
        <v>19.9375</v>
      </c>
    </row>
    <row r="14" spans="1:9" ht="30" x14ac:dyDescent="0.25">
      <c r="B14" s="22" t="s">
        <v>314</v>
      </c>
      <c r="C14" s="33">
        <v>49.22</v>
      </c>
      <c r="D14" s="38">
        <f t="shared" si="2"/>
        <v>250000</v>
      </c>
      <c r="E14" s="8">
        <v>5.0000000000000002E-5</v>
      </c>
      <c r="F14" s="38">
        <f t="shared" si="3"/>
        <v>12.5</v>
      </c>
      <c r="G14" s="39">
        <f t="shared" si="1"/>
        <v>615.25</v>
      </c>
    </row>
    <row r="15" spans="1:9" ht="30" x14ac:dyDescent="0.25">
      <c r="B15" s="22" t="s">
        <v>315</v>
      </c>
      <c r="C15" s="33">
        <v>10.75</v>
      </c>
      <c r="D15" s="38">
        <f t="shared" si="2"/>
        <v>250000</v>
      </c>
      <c r="E15" s="8">
        <v>1.4999999999999999E-4</v>
      </c>
      <c r="F15" s="38">
        <f t="shared" si="3"/>
        <v>37.5</v>
      </c>
      <c r="G15" s="39">
        <f t="shared" si="1"/>
        <v>403.125</v>
      </c>
    </row>
    <row r="16" spans="1:9" x14ac:dyDescent="0.25">
      <c r="B16" s="10" t="s">
        <v>309</v>
      </c>
      <c r="C16" s="22"/>
      <c r="D16" s="38"/>
      <c r="F16" s="22"/>
      <c r="G16" s="40">
        <f>SUM(G6:G15)</f>
        <v>87339.4375</v>
      </c>
    </row>
    <row r="17" spans="2:7" x14ac:dyDescent="0.25">
      <c r="B17" s="28" t="s">
        <v>126</v>
      </c>
      <c r="C17" s="28" t="s">
        <v>300</v>
      </c>
      <c r="D17" s="38"/>
      <c r="F17" s="28" t="s">
        <v>301</v>
      </c>
      <c r="G17" s="28" t="s">
        <v>302</v>
      </c>
    </row>
    <row r="18" spans="2:7" x14ac:dyDescent="0.25">
      <c r="B18" s="22" t="s">
        <v>316</v>
      </c>
      <c r="C18" s="33">
        <v>1.7</v>
      </c>
      <c r="D18" s="38">
        <f>D15</f>
        <v>250000</v>
      </c>
      <c r="E18" s="44">
        <v>2.5000000000000001E-3</v>
      </c>
      <c r="F18" s="22">
        <f>D18*E18</f>
        <v>625</v>
      </c>
      <c r="G18" s="10">
        <f>C18*F18</f>
        <v>1062.5</v>
      </c>
    </row>
    <row r="19" spans="2:7" ht="45" x14ac:dyDescent="0.25">
      <c r="B19" s="22" t="s">
        <v>317</v>
      </c>
      <c r="C19" s="33">
        <v>37.24</v>
      </c>
      <c r="D19" s="38">
        <f t="shared" ref="D16:D23" si="4">D18</f>
        <v>250000</v>
      </c>
      <c r="E19" s="44">
        <v>1E-3</v>
      </c>
      <c r="F19" s="22">
        <f t="shared" ref="F19:F20" si="5">D19*E19</f>
        <v>250</v>
      </c>
      <c r="G19" s="10">
        <f>C19*F19</f>
        <v>9310</v>
      </c>
    </row>
    <row r="20" spans="2:7" ht="45" x14ac:dyDescent="0.25">
      <c r="B20" s="22" t="s">
        <v>318</v>
      </c>
      <c r="C20" s="33">
        <v>28.63</v>
      </c>
      <c r="D20" s="38">
        <f t="shared" si="4"/>
        <v>250000</v>
      </c>
      <c r="E20" s="44">
        <v>4.2499999999999998E-4</v>
      </c>
      <c r="F20" s="22">
        <f t="shared" si="5"/>
        <v>106.25</v>
      </c>
      <c r="G20" s="10">
        <f>C20*F20</f>
        <v>3041.9375</v>
      </c>
    </row>
    <row r="21" spans="2:7" x14ac:dyDescent="0.25">
      <c r="B21" s="48" t="s">
        <v>319</v>
      </c>
      <c r="C21" s="49"/>
      <c r="D21" s="45"/>
      <c r="E21" s="46"/>
      <c r="F21" s="49"/>
      <c r="G21" s="50">
        <f>SUM(G18:G20)</f>
        <v>13414.4375</v>
      </c>
    </row>
    <row r="22" spans="2:7" ht="21" x14ac:dyDescent="0.25">
      <c r="B22" s="41" t="s">
        <v>321</v>
      </c>
      <c r="C22" s="28" t="s">
        <v>300</v>
      </c>
      <c r="D22" s="38"/>
      <c r="E22" s="44"/>
      <c r="F22" s="28" t="s">
        <v>301</v>
      </c>
      <c r="G22" s="28" t="s">
        <v>302</v>
      </c>
    </row>
    <row r="23" spans="2:7" ht="30" x14ac:dyDescent="0.25">
      <c r="B23" s="22" t="s">
        <v>320</v>
      </c>
      <c r="C23" s="33">
        <v>0.25</v>
      </c>
      <c r="D23" s="38">
        <f>D20</f>
        <v>250000</v>
      </c>
      <c r="E23" s="44">
        <v>1.8499999999999999E-2</v>
      </c>
      <c r="F23" s="22">
        <f>D23*E23</f>
        <v>4625</v>
      </c>
      <c r="G23" s="10">
        <f>C23*F23</f>
        <v>1156.25</v>
      </c>
    </row>
    <row r="24" spans="2:7" ht="21" x14ac:dyDescent="0.25">
      <c r="B24" s="41" t="s">
        <v>326</v>
      </c>
      <c r="C24" s="28" t="s">
        <v>322</v>
      </c>
      <c r="F24" s="28" t="s">
        <v>301</v>
      </c>
      <c r="G24" s="28" t="s">
        <v>302</v>
      </c>
    </row>
    <row r="25" spans="2:7" ht="90" x14ac:dyDescent="0.25">
      <c r="B25" s="22" t="s">
        <v>323</v>
      </c>
      <c r="C25" s="33" t="s">
        <v>324</v>
      </c>
      <c r="F25" s="22" t="s">
        <v>325</v>
      </c>
      <c r="G25" s="39">
        <v>35000</v>
      </c>
    </row>
    <row r="26" spans="2:7" ht="15.75" thickBot="1" x14ac:dyDescent="0.3"/>
    <row r="27" spans="2:7" ht="19.5" thickBot="1" x14ac:dyDescent="0.3">
      <c r="B27" s="51" t="s">
        <v>328</v>
      </c>
      <c r="C27" s="52"/>
      <c r="D27" s="52"/>
      <c r="E27" s="52"/>
      <c r="F27" s="52"/>
      <c r="G27" s="47">
        <f>G25+G23+G21+G16+Products!E11</f>
        <v>367352.01152751473</v>
      </c>
    </row>
    <row r="28" spans="2:7" x14ac:dyDescent="0.25">
      <c r="E28" s="43"/>
    </row>
    <row r="29" spans="2:7" x14ac:dyDescent="0.25">
      <c r="E29" s="43"/>
    </row>
    <row r="32" spans="2:7" x14ac:dyDescent="0.25">
      <c r="E32" s="43"/>
    </row>
  </sheetData>
  <mergeCells count="1">
    <mergeCell ref="B27:F27"/>
  </mergeCells>
  <hyperlinks>
    <hyperlink ref="C6" r:id="rId1" tooltip="Sachet plastique zip kraft avec fenêtre transparente à ... - Raja" display="https://www.raja.fr/sacherie-conditionnement/sacs-et-sachets-plastique/sachets-plastique-a-fermeture-zip/sachet-finition-kraft_OFF_FR_1616.html?utm_source=chatgpt.com" xr:uid="{7EAF7B5C-FF3A-460A-9B50-3CC820EC174B}"/>
    <hyperlink ref="C7" r:id="rId2" tooltip="Étiquettes autocollantes couleur laser et jet d'encre - Raja" display="https://www.raja.fr/etiquettage-signalisation/pastilles-etiquettes-de-signalisation/etiquettes-couleur-laser-jet-encre_C164010.html?utm_source=chatgpt.com" xr:uid="{89D13897-007C-4425-A350-163675EB7793}"/>
    <hyperlink ref="C8" r:id="rId3" tooltip="Caisse carton Galia A15 simple cannelure avec rabats 30 x 20 ..." display="https://www.raja.fr/caisses-boites-tubes/caisses-carton-caisses-americaines/caisses-carton-galia/caisse-galia-avec-rabats-30x20x20_skuA15.html?utm_source=chatgpt.com" xr:uid="{746A3E5E-9A2E-4D99-92EE-E501F98566F2}"/>
    <hyperlink ref="C9" r:id="rId4" tooltip="Palette pour charges lourdes 800 x 1200 x 144 mm | RAJA" display="https://www.raja.fr/films-palettisation/palettes-et-accessoires/palettes-bois/palette-pour-charges-lourdes-1200x800x144-mm_skuPAL1N.html?utm_source=chatgpt.com" xr:uid="{D4DFE252-B4F0-4A42-905F-4BE19A718149}"/>
    <hyperlink ref="C10" r:id="rId5" tooltip="Film étirable noir pour palettisation manuelle 45cmx300m" display="https://www.retif.eu/film-etirable-noir-pour-palettisation-manuelle-45cmx300m.html?utm_source=chatgpt.com" xr:uid="{F141AEC0-7369-493B-B490-F9100025971F}"/>
    <hyperlink ref="C11" r:id="rId6" tooltip="Ruban adhésif polypropylène havane RAJA Standard, 28 ..." display="https://www.raja.fr/adhesifs-cerclage-collage/adhesifs-emballage/rubans-adhesifs-emballage-polypropylene/adhesif-polypro-brun-28mi-48mmx100m_skuADP14N.html?utm_source=chatgpt.com" xr:uid="{B787CB47-7601-4CD7-973B-F8CC1E65E7E1}"/>
    <hyperlink ref="C12" r:id="rId7" tooltip="Gants Jetable Nitrile Alimentaire Bleu Qualité| PDM.com" display="https://www.protection-des-mains.com/gants-nitrile-jetables-bleus-non-poudres-boite-de-100-gants/?utm_source=chatgpt.com" xr:uid="{813A05DB-050F-4A92-AA69-93053E8D240E}"/>
    <hyperlink ref="C13" r:id="rId8" tooltip="Charlotte jetable - carton de 1000 - Burdis" display="https://www.burdis.fr/protection-de-la-tete/159-charlotte-jetable-carton-de-100.html?srsltid=AfmBOorCoBU6JdvrDUKwweaLkw5ZX8fBzhSqZ7YTW0KG3uQbhYqRqTe3&amp;utm_source=chatgpt.com" xr:uid="{28C45285-4264-4D53-ADB6-CA4876132F70}"/>
    <hyperlink ref="C14" r:id="rId9" tooltip="Dégraissant désinfectant cuisine ACTIPUR Ecocert - bidon ..." display="https://www.prolians.fr/degraissant-desinfectant-cuisine-actipur-ecocert-bidon-5-l-le-vrai-professionnel71311856.html?srsltid=AfmBOor6cIARmJdAskcRLVQ3WFekemg5V4Aw6bo6-GrfWzq0wSbcl9W3&amp;utm_source=chatgpt.com" xr:uid="{63DA54F8-995D-4A15-ADD4-EDD1519C769C}"/>
    <hyperlink ref="C15" r:id="rId10" tooltip="Papier de cuisson silicone 38 cm x 50 m" display="https://www.labovida.com/p/39343?utm_source=chatgpt.com" xr:uid="{980713E7-9401-4F7C-AE67-CF9E3CE78BF1}"/>
    <hyperlink ref="C18" r:id="rId11" tooltip="Prix moyens annuels de vente au détail en métropole" display="https://www.insee.fr/fr/statistiques/serie/010533883?utm_source=chatgpt.com" xr:uid="{8E365458-3E2A-45BB-84D3-9A4529A46FFF}"/>
    <hyperlink ref="C19" r:id="rId12" tooltip="Tarifs Généraux Entreprises Colissimo Domicile au départ de ..." display="https://www.colissimo.entreprise.laposte.fr/offres-et-services/tarifs-generaux/tarifs-colissimo-domicile-au-depart-de-la-france?utm_source=chatgpt.com" xr:uid="{58ECF5E6-2F39-41A1-A400-845FA4A1857D}"/>
    <hyperlink ref="C20" r:id="rId13" tooltip="Tarifs Généraux Entreprises Colissimo Domicile au départ de ..." display="https://www.colissimo.entreprise.laposte.fr/offres-et-services/tarifs-generaux/tarifs-colissimo-domicile-au-depart-de-la-france?utm_source=chatgpt.com" xr:uid="{5C358A6F-CA13-4E1A-B03D-A82336E39902}"/>
    <hyperlink ref="C23" r:id="rId14" tooltip="Tarifs et frais" display="https://stripe.com/fr/pricing?utm_source=chatgpt.com" xr:uid="{3CC6B1D2-5362-46EB-A8C0-7B9718EEB941}"/>
    <hyperlink ref="C25" r:id="rId15" tooltip="Tarifs Amazon Et Plans De Vendeur Amazon" display="https://sell.amazon.fr/tarifs?utm_source=chatgpt.com" xr:uid="{68DFD3BF-0E9F-481A-AAF1-AA0B488EEB6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39D96-B06E-42C3-84D5-273A1FAD5754}">
  <dimension ref="A1:E12"/>
  <sheetViews>
    <sheetView workbookViewId="0">
      <selection activeCell="B3" sqref="B3"/>
    </sheetView>
  </sheetViews>
  <sheetFormatPr defaultRowHeight="15" x14ac:dyDescent="0.25"/>
  <cols>
    <col min="1" max="1" width="11.42578125" style="8" bestFit="1" customWidth="1"/>
    <col min="2" max="3" width="13.85546875" style="8" customWidth="1"/>
    <col min="4" max="4" width="9.140625" style="8"/>
    <col min="5" max="5" width="12.140625" style="8" customWidth="1"/>
    <col min="6" max="16384" width="9.140625" style="8"/>
  </cols>
  <sheetData>
    <row r="1" spans="1:5" ht="60" x14ac:dyDescent="0.25">
      <c r="A1" s="17" t="s">
        <v>82</v>
      </c>
      <c r="B1" s="18" t="s">
        <v>93</v>
      </c>
      <c r="C1" s="17" t="s">
        <v>94</v>
      </c>
      <c r="D1" s="18" t="s">
        <v>95</v>
      </c>
      <c r="E1" s="18" t="s">
        <v>96</v>
      </c>
    </row>
    <row r="2" spans="1:5" x14ac:dyDescent="0.25">
      <c r="A2" s="8" t="str">
        <f>Fruits!A2</f>
        <v>A1</v>
      </c>
      <c r="B2" s="8">
        <v>2800</v>
      </c>
      <c r="C2" s="8">
        <f>B2/ProjectFruitTable[[#This Row],[Dried product weight from 1 kg fresh (kg)]]</f>
        <v>14874.999999999996</v>
      </c>
      <c r="D2" s="15">
        <f>ProjectFruitTable[[#This Row],[Avg purchase price from farmers (€/kg) '[assumption']]]</f>
        <v>0.6</v>
      </c>
      <c r="E2" s="15">
        <f>C2*D2</f>
        <v>8924.9999999999982</v>
      </c>
    </row>
    <row r="3" spans="1:5" x14ac:dyDescent="0.25">
      <c r="A3" s="8" t="str">
        <f>Fruits!A3</f>
        <v>P1</v>
      </c>
      <c r="B3" s="8">
        <f>B2</f>
        <v>2800</v>
      </c>
      <c r="C3" s="8">
        <f>B3/ProjectFruitTable[[#This Row],[Dried product weight from 1 kg fresh (kg)]]</f>
        <v>22242.990654205612</v>
      </c>
      <c r="D3" s="15">
        <f>ProjectFruitTable[[#This Row],[Avg purchase price from farmers (€/kg) '[assumption']]]</f>
        <v>1.2</v>
      </c>
      <c r="E3" s="15">
        <f t="shared" ref="E3:E10" si="0">C3*D3</f>
        <v>26691.588785046733</v>
      </c>
    </row>
    <row r="4" spans="1:5" x14ac:dyDescent="0.25">
      <c r="A4" s="8" t="str">
        <f>Fruits!A4</f>
        <v>P2</v>
      </c>
      <c r="B4" s="8">
        <f t="shared" ref="B4:B10" si="1">B3</f>
        <v>2800</v>
      </c>
      <c r="C4" s="8">
        <f>B4/ProjectFruitTable[[#This Row],[Dried product weight from 1 kg fresh (kg)]]</f>
        <v>15866.666666666662</v>
      </c>
      <c r="D4" s="15">
        <f>ProjectFruitTable[[#This Row],[Avg purchase price from farmers (€/kg) '[assumption']]]</f>
        <v>1.1000000000000001</v>
      </c>
      <c r="E4" s="15">
        <f t="shared" si="0"/>
        <v>17453.333333333328</v>
      </c>
    </row>
    <row r="5" spans="1:5" x14ac:dyDescent="0.25">
      <c r="A5" s="8" t="str">
        <f>Fruits!A5</f>
        <v>P3</v>
      </c>
      <c r="B5" s="8">
        <f t="shared" si="1"/>
        <v>2800</v>
      </c>
      <c r="C5" s="8">
        <f>B5/ProjectFruitTable[[#This Row],[Dried product weight from 1 kg fresh (kg)]]</f>
        <v>14874.999999999996</v>
      </c>
      <c r="D5" s="15">
        <f>ProjectFruitTable[[#This Row],[Avg purchase price from farmers (€/kg) '[assumption']]]</f>
        <v>0.9</v>
      </c>
      <c r="E5" s="15">
        <f t="shared" si="0"/>
        <v>13387.499999999996</v>
      </c>
    </row>
    <row r="6" spans="1:5" x14ac:dyDescent="0.25">
      <c r="A6" s="8" t="str">
        <f>Fruits!A6</f>
        <v>S1</v>
      </c>
      <c r="B6" s="8">
        <f t="shared" si="1"/>
        <v>2800</v>
      </c>
      <c r="C6" s="8">
        <f>B6/ProjectFruitTable[[#This Row],[Dried product weight from 1 kg fresh (kg)]]</f>
        <v>27356.321839080432</v>
      </c>
      <c r="D6" s="15">
        <f>ProjectFruitTable[[#This Row],[Avg purchase price from farmers (€/kg) '[assumption']]]</f>
        <v>2.5</v>
      </c>
      <c r="E6" s="15">
        <f t="shared" si="0"/>
        <v>68390.804597701077</v>
      </c>
    </row>
    <row r="7" spans="1:5" x14ac:dyDescent="0.25">
      <c r="A7" s="8" t="str">
        <f>Fruits!A7</f>
        <v>A2</v>
      </c>
      <c r="B7" s="8">
        <f t="shared" si="1"/>
        <v>2800</v>
      </c>
      <c r="C7" s="8">
        <f>B7/ProjectFruitTable[[#This Row],[Dried product weight from 1 kg fresh (kg)]]</f>
        <v>16999.999999999996</v>
      </c>
      <c r="D7" s="15">
        <f>ProjectFruitTable[[#This Row],[Avg purchase price from farmers (€/kg) '[assumption']]]</f>
        <v>1.5</v>
      </c>
      <c r="E7" s="15">
        <f t="shared" si="0"/>
        <v>25499.999999999993</v>
      </c>
    </row>
    <row r="8" spans="1:5" x14ac:dyDescent="0.25">
      <c r="A8" s="8" t="str">
        <f>Fruits!A8</f>
        <v>G1</v>
      </c>
      <c r="B8" s="8">
        <f t="shared" si="1"/>
        <v>2800</v>
      </c>
      <c r="C8" s="8">
        <f>B8/ProjectFruitTable[[#This Row],[Dried product weight from 1 kg fresh (kg)]]</f>
        <v>12526.315789473687</v>
      </c>
      <c r="D8" s="15">
        <f>ProjectFruitTable[[#This Row],[Avg purchase price from farmers (€/kg) '[assumption']]]</f>
        <v>1.4</v>
      </c>
      <c r="E8" s="15">
        <f t="shared" si="0"/>
        <v>17536.84210526316</v>
      </c>
    </row>
    <row r="9" spans="1:5" x14ac:dyDescent="0.25">
      <c r="A9" s="8" t="str">
        <f>Fruits!A9</f>
        <v>K1</v>
      </c>
      <c r="B9" s="8">
        <f t="shared" si="1"/>
        <v>2800</v>
      </c>
      <c r="C9" s="8">
        <f>B9/ProjectFruitTable[[#This Row],[Dried product weight from 1 kg fresh (kg)]]</f>
        <v>15256.410256410263</v>
      </c>
      <c r="D9" s="15">
        <f>ProjectFruitTable[[#This Row],[Avg purchase price from farmers (€/kg) '[assumption']]]</f>
        <v>1</v>
      </c>
      <c r="E9" s="15">
        <f t="shared" si="0"/>
        <v>15256.410256410263</v>
      </c>
    </row>
    <row r="10" spans="1:5" ht="15.75" thickBot="1" x14ac:dyDescent="0.3">
      <c r="A10" s="8" t="str">
        <f>Fruits!A10</f>
        <v>C1</v>
      </c>
      <c r="B10" s="8">
        <f t="shared" si="1"/>
        <v>2800</v>
      </c>
      <c r="C10" s="8">
        <f>B10/ProjectFruitTable[[#This Row],[Dried product weight from 1 kg fresh (kg)]]</f>
        <v>18167.938931297722</v>
      </c>
      <c r="D10" s="15">
        <f>ProjectFruitTable[[#This Row],[Avg purchase price from farmers (€/kg) '[assumption']]]</f>
        <v>0.9</v>
      </c>
      <c r="E10" s="15">
        <f t="shared" si="0"/>
        <v>16351.14503816795</v>
      </c>
    </row>
    <row r="11" spans="1:5" ht="15.75" thickBot="1" x14ac:dyDescent="0.3">
      <c r="A11" s="19" t="s">
        <v>97</v>
      </c>
      <c r="B11" s="20"/>
      <c r="C11" s="20"/>
      <c r="D11" s="20"/>
      <c r="E11" s="16">
        <f>SUM(E2:E10)+(SUM(E2:E10)*10/100)</f>
        <v>230441.88652751473</v>
      </c>
    </row>
    <row r="12" spans="1:5" x14ac:dyDescent="0.25">
      <c r="A12" s="8" t="s">
        <v>329</v>
      </c>
      <c r="B12" s="8">
        <f>SUM(B2:B10)</f>
        <v>25200</v>
      </c>
    </row>
  </sheetData>
  <mergeCells count="1">
    <mergeCell ref="A11:D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AE22B-2E35-432E-8809-EB82F36B9260}">
  <dimension ref="A1:I10"/>
  <sheetViews>
    <sheetView workbookViewId="0">
      <pane ySplit="1" topLeftCell="A2" activePane="bottomLeft" state="frozen"/>
      <selection pane="bottomLeft" activeCell="C2" sqref="C2"/>
    </sheetView>
  </sheetViews>
  <sheetFormatPr defaultRowHeight="15" x14ac:dyDescent="0.25"/>
  <cols>
    <col min="1" max="1" width="6.85546875" customWidth="1"/>
    <col min="2" max="2" width="50" customWidth="1"/>
    <col min="3" max="3" width="30" customWidth="1"/>
    <col min="4" max="4" width="28" customWidth="1"/>
    <col min="6" max="6" width="24" customWidth="1"/>
    <col min="7" max="7" width="26" customWidth="1"/>
    <col min="8" max="8" width="20" customWidth="1"/>
    <col min="9" max="9" width="26" customWidth="1"/>
    <col min="10" max="10" width="42" customWidth="1"/>
  </cols>
  <sheetData>
    <row r="1" spans="1:9" ht="75" x14ac:dyDescent="0.25">
      <c r="A1" s="14" t="s">
        <v>83</v>
      </c>
      <c r="B1" s="1" t="s">
        <v>0</v>
      </c>
      <c r="C1" s="1" t="s">
        <v>2</v>
      </c>
      <c r="D1" s="1" t="s">
        <v>1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</row>
    <row r="2" spans="1:9" x14ac:dyDescent="0.25">
      <c r="A2" s="2" t="s">
        <v>84</v>
      </c>
      <c r="B2" s="2" t="s">
        <v>8</v>
      </c>
      <c r="C2" s="4">
        <v>0.6</v>
      </c>
      <c r="D2" s="3">
        <v>1182600</v>
      </c>
      <c r="E2" s="2" t="s">
        <v>9</v>
      </c>
      <c r="F2" s="5">
        <f t="shared" ref="F2:F10" si="0">IF(OR(G2="",H2=""),"", (1-(G2/100))/(1-(H2/100)) )</f>
        <v>0.18823529411764711</v>
      </c>
      <c r="G2" s="6">
        <v>84</v>
      </c>
      <c r="H2" s="7">
        <v>15</v>
      </c>
      <c r="I2" s="2"/>
    </row>
    <row r="3" spans="1:9" x14ac:dyDescent="0.25">
      <c r="A3" s="2" t="s">
        <v>85</v>
      </c>
      <c r="B3" s="2" t="s">
        <v>10</v>
      </c>
      <c r="C3" s="4">
        <v>1.2</v>
      </c>
      <c r="D3" s="3">
        <v>175200</v>
      </c>
      <c r="E3" s="2" t="s">
        <v>11</v>
      </c>
      <c r="F3" s="5">
        <f t="shared" si="0"/>
        <v>0.12588235294117645</v>
      </c>
      <c r="G3" s="6">
        <v>89.3</v>
      </c>
      <c r="H3" s="7">
        <v>15</v>
      </c>
      <c r="I3" s="2"/>
    </row>
    <row r="4" spans="1:9" x14ac:dyDescent="0.25">
      <c r="A4" s="2" t="s">
        <v>86</v>
      </c>
      <c r="B4" s="2" t="s">
        <v>12</v>
      </c>
      <c r="C4" s="4">
        <v>1.1000000000000001</v>
      </c>
      <c r="D4" s="3">
        <v>109500</v>
      </c>
      <c r="E4" s="2" t="s">
        <v>13</v>
      </c>
      <c r="F4" s="5">
        <f t="shared" si="0"/>
        <v>0.17647058823529416</v>
      </c>
      <c r="G4" s="6">
        <v>85</v>
      </c>
      <c r="H4" s="7">
        <v>15</v>
      </c>
      <c r="I4" s="2"/>
    </row>
    <row r="5" spans="1:9" x14ac:dyDescent="0.25">
      <c r="A5" s="2" t="s">
        <v>87</v>
      </c>
      <c r="B5" s="2" t="s">
        <v>14</v>
      </c>
      <c r="C5" s="4">
        <v>0.9</v>
      </c>
      <c r="D5" s="3">
        <v>65700</v>
      </c>
      <c r="E5" s="2" t="s">
        <v>15</v>
      </c>
      <c r="F5" s="5">
        <f t="shared" si="0"/>
        <v>0.18823529411764711</v>
      </c>
      <c r="G5" s="6">
        <v>84</v>
      </c>
      <c r="H5" s="7">
        <v>15</v>
      </c>
      <c r="I5" s="2"/>
    </row>
    <row r="6" spans="1:9" x14ac:dyDescent="0.25">
      <c r="A6" s="2" t="s">
        <v>88</v>
      </c>
      <c r="B6" s="2" t="s">
        <v>16</v>
      </c>
      <c r="C6" s="4">
        <v>2.5</v>
      </c>
      <c r="D6" s="3">
        <v>65700</v>
      </c>
      <c r="E6" s="2" t="s">
        <v>17</v>
      </c>
      <c r="F6" s="5">
        <f t="shared" si="0"/>
        <v>0.10235294117647069</v>
      </c>
      <c r="G6" s="6">
        <v>91.3</v>
      </c>
      <c r="H6" s="7">
        <v>15</v>
      </c>
      <c r="I6" s="2"/>
    </row>
    <row r="7" spans="1:9" x14ac:dyDescent="0.25">
      <c r="A7" s="2" t="s">
        <v>89</v>
      </c>
      <c r="B7" s="2" t="s">
        <v>18</v>
      </c>
      <c r="C7" s="4">
        <v>1.5</v>
      </c>
      <c r="D7" s="3">
        <v>43800</v>
      </c>
      <c r="E7" s="2" t="s">
        <v>19</v>
      </c>
      <c r="F7" s="5">
        <f t="shared" si="0"/>
        <v>0.1647058823529412</v>
      </c>
      <c r="G7" s="6">
        <v>86</v>
      </c>
      <c r="H7" s="7">
        <v>15</v>
      </c>
      <c r="I7" s="2"/>
    </row>
    <row r="8" spans="1:9" x14ac:dyDescent="0.25">
      <c r="A8" s="2" t="s">
        <v>90</v>
      </c>
      <c r="B8" s="2" t="s">
        <v>20</v>
      </c>
      <c r="C8" s="4">
        <v>1.4</v>
      </c>
      <c r="D8" s="3">
        <v>43800</v>
      </c>
      <c r="E8" s="2" t="s">
        <v>21</v>
      </c>
      <c r="F8" s="5">
        <f t="shared" si="0"/>
        <v>0.22352941176470584</v>
      </c>
      <c r="G8" s="6">
        <v>81</v>
      </c>
      <c r="H8" s="7">
        <v>15</v>
      </c>
      <c r="I8" s="2"/>
    </row>
    <row r="9" spans="1:9" x14ac:dyDescent="0.25">
      <c r="A9" s="2" t="s">
        <v>91</v>
      </c>
      <c r="B9" s="2" t="s">
        <v>22</v>
      </c>
      <c r="C9" s="4">
        <v>1</v>
      </c>
      <c r="D9" s="3">
        <v>43800</v>
      </c>
      <c r="E9" s="2" t="s">
        <v>23</v>
      </c>
      <c r="F9" s="5">
        <f t="shared" si="0"/>
        <v>0.1835294117647058</v>
      </c>
      <c r="G9" s="6">
        <v>84.4</v>
      </c>
      <c r="H9" s="7">
        <v>15</v>
      </c>
      <c r="I9" s="2"/>
    </row>
    <row r="10" spans="1:9" x14ac:dyDescent="0.25">
      <c r="A10" s="2" t="s">
        <v>92</v>
      </c>
      <c r="B10" s="2" t="s">
        <v>24</v>
      </c>
      <c r="C10" s="4">
        <v>0.9</v>
      </c>
      <c r="D10" s="3">
        <v>43800</v>
      </c>
      <c r="E10" s="2" t="s">
        <v>25</v>
      </c>
      <c r="F10" s="5">
        <f t="shared" si="0"/>
        <v>0.15411764705882341</v>
      </c>
      <c r="G10" s="6">
        <v>86.9</v>
      </c>
      <c r="H10" s="7">
        <v>15</v>
      </c>
      <c r="I10" s="2"/>
    </row>
  </sheetData>
  <pageMargins left="0.75" right="0.75" top="1" bottom="1" header="0.5" footer="0.5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3ADCC-DDDF-4462-B229-BC4A581A08F4}">
  <dimension ref="A1:D17"/>
  <sheetViews>
    <sheetView workbookViewId="0">
      <selection activeCell="D6" sqref="D6"/>
    </sheetView>
  </sheetViews>
  <sheetFormatPr defaultColWidth="27" defaultRowHeight="15" x14ac:dyDescent="0.25"/>
  <cols>
    <col min="1" max="1" width="4.140625" style="8" bestFit="1" customWidth="1"/>
    <col min="2" max="3" width="27" style="8"/>
    <col min="4" max="4" width="84.140625" style="8" customWidth="1"/>
    <col min="5" max="16384" width="27" style="8"/>
  </cols>
  <sheetData>
    <row r="1" spans="1:4" x14ac:dyDescent="0.25">
      <c r="A1" s="8" t="s">
        <v>27</v>
      </c>
      <c r="B1" s="10" t="s">
        <v>260</v>
      </c>
      <c r="C1" s="10" t="s">
        <v>264</v>
      </c>
      <c r="D1" s="10" t="s">
        <v>29</v>
      </c>
    </row>
    <row r="2" spans="1:4" ht="45" x14ac:dyDescent="0.25">
      <c r="A2" s="8">
        <v>1</v>
      </c>
      <c r="B2" s="22" t="s">
        <v>31</v>
      </c>
      <c r="C2" s="22">
        <v>9800</v>
      </c>
      <c r="D2" s="22" t="s">
        <v>261</v>
      </c>
    </row>
    <row r="3" spans="1:4" ht="30" x14ac:dyDescent="0.25">
      <c r="A3" s="8">
        <v>2</v>
      </c>
      <c r="B3" s="22" t="s">
        <v>36</v>
      </c>
      <c r="C3" s="22">
        <v>38000</v>
      </c>
      <c r="D3" s="22" t="s">
        <v>262</v>
      </c>
    </row>
    <row r="4" spans="1:4" ht="45" x14ac:dyDescent="0.25">
      <c r="A4" s="8">
        <v>3</v>
      </c>
      <c r="B4" s="22" t="s">
        <v>39</v>
      </c>
      <c r="C4" s="22">
        <v>104000</v>
      </c>
      <c r="D4" s="22" t="s">
        <v>263</v>
      </c>
    </row>
    <row r="5" spans="1:4" ht="18.75" x14ac:dyDescent="0.25">
      <c r="B5" s="32" t="s">
        <v>124</v>
      </c>
      <c r="C5" s="28" t="s">
        <v>265</v>
      </c>
      <c r="D5" s="28" t="s">
        <v>266</v>
      </c>
    </row>
    <row r="6" spans="1:4" ht="30" x14ac:dyDescent="0.25">
      <c r="B6" s="22" t="s">
        <v>267</v>
      </c>
      <c r="C6" s="30">
        <v>12500</v>
      </c>
      <c r="D6" s="33" t="s">
        <v>268</v>
      </c>
    </row>
    <row r="7" spans="1:4" ht="30" x14ac:dyDescent="0.25">
      <c r="B7" s="22" t="s">
        <v>269</v>
      </c>
      <c r="C7" s="22">
        <v>128</v>
      </c>
      <c r="D7" s="33" t="s">
        <v>270</v>
      </c>
    </row>
    <row r="8" spans="1:4" ht="45" x14ac:dyDescent="0.25">
      <c r="B8" s="22" t="s">
        <v>271</v>
      </c>
      <c r="C8" s="30">
        <v>50720</v>
      </c>
      <c r="D8" s="10" t="s">
        <v>272</v>
      </c>
    </row>
    <row r="9" spans="1:4" ht="30" x14ac:dyDescent="0.25">
      <c r="B9" s="22" t="s">
        <v>273</v>
      </c>
      <c r="C9" s="30">
        <v>20290</v>
      </c>
      <c r="D9" s="33" t="s">
        <v>274</v>
      </c>
    </row>
    <row r="10" spans="1:4" ht="45" x14ac:dyDescent="0.25">
      <c r="B10" s="22" t="s">
        <v>275</v>
      </c>
      <c r="C10" s="30">
        <v>1350</v>
      </c>
      <c r="D10" s="33" t="s">
        <v>276</v>
      </c>
    </row>
    <row r="11" spans="1:4" x14ac:dyDescent="0.25">
      <c r="B11" s="22" t="s">
        <v>277</v>
      </c>
      <c r="C11" s="22">
        <v>250</v>
      </c>
      <c r="D11" s="10" t="s">
        <v>278</v>
      </c>
    </row>
    <row r="12" spans="1:4" ht="45" x14ac:dyDescent="0.25">
      <c r="B12" s="22" t="s">
        <v>279</v>
      </c>
      <c r="C12" s="22">
        <v>560</v>
      </c>
      <c r="D12" s="33" t="s">
        <v>280</v>
      </c>
    </row>
    <row r="13" spans="1:4" x14ac:dyDescent="0.25">
      <c r="B13" s="22" t="s">
        <v>281</v>
      </c>
      <c r="C13" s="22">
        <v>99</v>
      </c>
      <c r="D13" s="33" t="s">
        <v>282</v>
      </c>
    </row>
    <row r="14" spans="1:4" ht="30" x14ac:dyDescent="0.25">
      <c r="B14" s="22" t="s">
        <v>283</v>
      </c>
      <c r="C14" s="30">
        <v>12683</v>
      </c>
      <c r="D14" s="33" t="s">
        <v>284</v>
      </c>
    </row>
    <row r="15" spans="1:4" x14ac:dyDescent="0.25">
      <c r="B15" s="22" t="s">
        <v>285</v>
      </c>
      <c r="C15" s="30">
        <v>3500</v>
      </c>
      <c r="D15" s="33" t="s">
        <v>286</v>
      </c>
    </row>
    <row r="16" spans="1:4" ht="30" x14ac:dyDescent="0.25">
      <c r="B16" s="22" t="s">
        <v>287</v>
      </c>
      <c r="C16" s="22">
        <v>900</v>
      </c>
      <c r="D16" s="33" t="s">
        <v>288</v>
      </c>
    </row>
    <row r="17" spans="2:4" ht="30" x14ac:dyDescent="0.25">
      <c r="B17" s="22" t="s">
        <v>289</v>
      </c>
      <c r="C17" s="30">
        <v>1020</v>
      </c>
      <c r="D17" s="10" t="s">
        <v>290</v>
      </c>
    </row>
  </sheetData>
  <hyperlinks>
    <hyperlink ref="D6" r:id="rId1" tooltip="Location d'entrepôts Reims, Grand-Est - Entrepôts à louer - Arrow Reims - Arrow Immobilier" display="https://reims.arrow-enterprise.fr/immobilier-entreprise/location-entrepots-s2" xr:uid="{BDF80E0D-DA82-4795-B9C6-F50B73F64B64}"/>
    <hyperlink ref="D7" r:id="rId2" tooltip="Prix des assurances professionnelles : critères et tarifs 2026" display="https://www.orus.eu/blog-orus/assurance-professionnelle-prix?utm_source=chatgpt.com" xr:uid="{E75E5C8E-D61A-42A9-B92E-41BA3640062C}"/>
    <hyperlink ref="D9" r:id="rId3" tooltip="Simulateur coût salarié pour entreprise : part employeur" display="https://payfit.com/fr/simulateur-calculer-cout-salarie/?utm_source=chatgpt.com" xr:uid="{1B4ABE59-C2BD-4CB4-AC9D-0F03BE8081CF}"/>
    <hyperlink ref="D10" r:id="rId4" tooltip="Prix d’un expert-comptable : à quoi faut-il s’attendre ?" display="https://www.legalstart.fr/fiches-pratiques/comptabilite-entreprise/cout-expert-comptable/" xr:uid="{4DB8F211-59A9-4863-BB28-84CF494CF360}"/>
    <hyperlink ref="D12" r:id="rId5" tooltip="Odoo as your digital partner for e-Invoicing" display="https://www.odoo.com/blog/business-hacks-1/why-is-odoo-your-ideal-partner-for-managing-e-invoicing-1652" xr:uid="{593214E7-0FE2-4CDD-B367-5BA76BB26CC2}"/>
    <hyperlink ref="D13" r:id="rId6" tooltip="Fibre Pro : la connexion Internet pour les professionnels" display="https://boutiquepro.orange.fr/internet" xr:uid="{A27DC0AB-6A14-4419-B598-3EF346CF5AE0}"/>
    <hyperlink ref="D14" r:id="rId7" tooltip="Prix de l'électricité en France et dans l'Union européenne en 2024 | Données et études statistiques" display="https://www.statistiques.developpement-durable.gouv.fr/prix-de-lelectricite-en-france-et-dans-lunion-europeenne-en-2024-0" xr:uid="{8BD5B21B-7B3F-4BA7-B88A-68C40AB9F5EF}"/>
    <hyperlink ref="D15" r:id="rId8" tooltip="Prix du gaz naturel en France et dans l'Union européenne en 2024 | Données et études statistiques" display="https://www.statistiques.developpement-durable.gouv.fr/prix-du-gaz-naturel-en-france-et-dans-lunion-europeenne-en-2024" xr:uid="{E3C1214A-3BA3-4E0A-92EE-2E5790867BF0}"/>
    <hyperlink ref="D16" r:id="rId9" tooltip="Commune Paris (2024) | Observatoire Sispea" display="https://www.services.eaufrance.fr/commune/75056/2024" xr:uid="{FD6390C4-C359-4272-BAB1-6FAA0E926D96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4139F-1149-47E2-BC0A-6768A0358C74}">
  <dimension ref="A1:F12"/>
  <sheetViews>
    <sheetView workbookViewId="0">
      <selection activeCell="D8" sqref="D8"/>
    </sheetView>
  </sheetViews>
  <sheetFormatPr defaultColWidth="47.85546875" defaultRowHeight="15" x14ac:dyDescent="0.25"/>
  <cols>
    <col min="1" max="1" width="4.7109375" style="8" customWidth="1"/>
    <col min="2" max="2" width="43.85546875" style="8" bestFit="1" customWidth="1"/>
    <col min="3" max="3" width="9" style="8" bestFit="1" customWidth="1"/>
    <col min="4" max="4" width="30.85546875" style="8" bestFit="1" customWidth="1"/>
    <col min="5" max="5" width="47.140625" style="8" bestFit="1" customWidth="1"/>
    <col min="6" max="6" width="8.42578125" style="8" bestFit="1" customWidth="1"/>
    <col min="7" max="16384" width="47.85546875" style="8"/>
  </cols>
  <sheetData>
    <row r="1" spans="1:6" x14ac:dyDescent="0.25">
      <c r="A1" s="8" t="s">
        <v>27</v>
      </c>
      <c r="B1" s="10" t="s">
        <v>26</v>
      </c>
      <c r="C1" s="10" t="s">
        <v>98</v>
      </c>
      <c r="D1" s="10" t="s">
        <v>30</v>
      </c>
      <c r="E1" s="10" t="s">
        <v>29</v>
      </c>
      <c r="F1" s="10" t="s">
        <v>28</v>
      </c>
    </row>
    <row r="2" spans="1:6" ht="105" x14ac:dyDescent="0.25">
      <c r="A2" s="8">
        <v>1</v>
      </c>
      <c r="B2" s="22" t="s">
        <v>234</v>
      </c>
      <c r="C2" s="22" t="s">
        <v>235</v>
      </c>
      <c r="D2" s="22">
        <v>3700</v>
      </c>
      <c r="E2" s="22" t="s">
        <v>236</v>
      </c>
      <c r="F2" s="22" t="s">
        <v>31</v>
      </c>
    </row>
    <row r="3" spans="1:6" ht="120" x14ac:dyDescent="0.25">
      <c r="A3" s="8">
        <v>2</v>
      </c>
      <c r="B3" s="22" t="s">
        <v>237</v>
      </c>
      <c r="C3" s="22" t="s">
        <v>238</v>
      </c>
      <c r="D3" s="22">
        <v>8000</v>
      </c>
      <c r="E3" s="22" t="s">
        <v>239</v>
      </c>
      <c r="F3" s="22" t="s">
        <v>36</v>
      </c>
    </row>
    <row r="4" spans="1:6" ht="120" x14ac:dyDescent="0.25">
      <c r="A4" s="8">
        <v>3</v>
      </c>
      <c r="B4" s="22" t="s">
        <v>240</v>
      </c>
      <c r="C4" s="22" t="s">
        <v>241</v>
      </c>
      <c r="D4" s="22">
        <v>22000</v>
      </c>
      <c r="E4" s="22" t="s">
        <v>242</v>
      </c>
      <c r="F4" s="22" t="s">
        <v>39</v>
      </c>
    </row>
    <row r="5" spans="1:6" s="31" customFormat="1" ht="21.75" customHeight="1" x14ac:dyDescent="0.25">
      <c r="B5" s="32" t="s">
        <v>124</v>
      </c>
      <c r="C5" s="28" t="s">
        <v>98</v>
      </c>
      <c r="D5" s="28" t="s">
        <v>30</v>
      </c>
      <c r="E5" s="28" t="s">
        <v>29</v>
      </c>
      <c r="F5" s="28" t="s">
        <v>28</v>
      </c>
    </row>
    <row r="6" spans="1:6" ht="75" x14ac:dyDescent="0.25">
      <c r="B6" s="22" t="s">
        <v>243</v>
      </c>
      <c r="C6" s="22" t="s">
        <v>244</v>
      </c>
      <c r="D6" s="22">
        <v>1950</v>
      </c>
      <c r="E6" s="22" t="s">
        <v>245</v>
      </c>
      <c r="F6" s="22" t="s">
        <v>64</v>
      </c>
    </row>
    <row r="7" spans="1:6" ht="60" x14ac:dyDescent="0.25">
      <c r="B7" s="22" t="s">
        <v>246</v>
      </c>
      <c r="C7" s="22" t="s">
        <v>244</v>
      </c>
      <c r="D7" s="22">
        <v>2100</v>
      </c>
      <c r="E7" s="22" t="s">
        <v>247</v>
      </c>
      <c r="F7" s="22" t="s">
        <v>64</v>
      </c>
    </row>
    <row r="8" spans="1:6" ht="90" x14ac:dyDescent="0.25">
      <c r="B8" s="22" t="s">
        <v>248</v>
      </c>
      <c r="C8" s="22" t="s">
        <v>249</v>
      </c>
      <c r="D8" s="22">
        <v>1850</v>
      </c>
      <c r="E8" s="22" t="s">
        <v>250</v>
      </c>
      <c r="F8" s="22" t="s">
        <v>131</v>
      </c>
    </row>
    <row r="9" spans="1:6" ht="60" x14ac:dyDescent="0.25">
      <c r="B9" s="22" t="s">
        <v>251</v>
      </c>
      <c r="C9" s="22" t="s">
        <v>244</v>
      </c>
      <c r="D9" s="22">
        <v>1900</v>
      </c>
      <c r="E9" s="33" t="s">
        <v>252</v>
      </c>
      <c r="F9" s="22" t="s">
        <v>131</v>
      </c>
    </row>
    <row r="10" spans="1:6" ht="60" x14ac:dyDescent="0.25">
      <c r="B10" s="22" t="s">
        <v>253</v>
      </c>
      <c r="C10" s="22" t="s">
        <v>244</v>
      </c>
      <c r="D10" s="22">
        <v>1900</v>
      </c>
      <c r="E10" s="33" t="s">
        <v>254</v>
      </c>
      <c r="F10" s="22" t="s">
        <v>131</v>
      </c>
    </row>
    <row r="11" spans="1:6" ht="60" x14ac:dyDescent="0.25">
      <c r="B11" s="22" t="s">
        <v>255</v>
      </c>
      <c r="C11" s="22" t="s">
        <v>244</v>
      </c>
      <c r="D11" s="22">
        <v>2300</v>
      </c>
      <c r="E11" s="22" t="s">
        <v>256</v>
      </c>
      <c r="F11" s="22" t="s">
        <v>64</v>
      </c>
    </row>
    <row r="12" spans="1:6" ht="105" x14ac:dyDescent="0.25">
      <c r="B12" s="22" t="s">
        <v>257</v>
      </c>
      <c r="C12" s="22" t="s">
        <v>258</v>
      </c>
      <c r="D12" s="22">
        <v>2400</v>
      </c>
      <c r="E12" s="33" t="s">
        <v>259</v>
      </c>
      <c r="F12" s="22" t="s">
        <v>64</v>
      </c>
    </row>
  </sheetData>
  <hyperlinks>
    <hyperlink ref="E9" r:id="rId1" tooltip="Devenir Magasinier / Magasinière | Mon emploi en Île-de-France" display="https://monemploienidf.francetravail.fr/je-decouvre/fiches-metier/magasinier-magasiniere" xr:uid="{D691BF65-7EC2-430A-97CE-1AF15E9F5C38}"/>
    <hyperlink ref="E10" r:id="rId2" tooltip="Devenir Cariste | Mon emploi en Île-de-France" display="https://monemploienidf.francetravail.fr/je-decouvre/fiches-metier/cariste" xr:uid="{8418BA72-EC73-4FC5-A551-035957F297F5}"/>
    <hyperlink ref="E12" r:id="rId3" tooltip="Conducteur / Conductrice de ligne de conditionnement" display="https://candidat.francetravail.fr/metierscope/fiche-metier/H3301/conducteur-conductrice-de-ligne-de-conditionnement?utm_source=chatgpt.com" xr:uid="{80A08B07-7A25-406B-ABA7-747BA78314C9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30C86-8E98-419F-B799-074C4563BD91}">
  <dimension ref="A1:F29"/>
  <sheetViews>
    <sheetView workbookViewId="0">
      <selection activeCell="B8" sqref="B8"/>
    </sheetView>
  </sheetViews>
  <sheetFormatPr defaultRowHeight="15" x14ac:dyDescent="0.25"/>
  <cols>
    <col min="1" max="1" width="4.140625" style="8" bestFit="1" customWidth="1"/>
    <col min="2" max="3" width="24" style="8" customWidth="1"/>
    <col min="4" max="4" width="13.85546875" style="8" bestFit="1" customWidth="1"/>
    <col min="5" max="5" width="61.42578125" style="8" customWidth="1"/>
    <col min="6" max="6" width="19.7109375" style="8" customWidth="1"/>
    <col min="7" max="16384" width="9.140625" style="8"/>
  </cols>
  <sheetData>
    <row r="1" spans="1:6" x14ac:dyDescent="0.25">
      <c r="A1" s="10" t="s">
        <v>27</v>
      </c>
      <c r="B1" s="10" t="s">
        <v>26</v>
      </c>
      <c r="C1" s="10" t="s">
        <v>98</v>
      </c>
      <c r="D1" s="10" t="s">
        <v>30</v>
      </c>
      <c r="E1" s="10" t="s">
        <v>29</v>
      </c>
      <c r="F1" s="10" t="s">
        <v>28</v>
      </c>
    </row>
    <row r="2" spans="1:6" ht="75" x14ac:dyDescent="0.25">
      <c r="A2" s="22">
        <v>1</v>
      </c>
      <c r="B2" s="22" t="s">
        <v>32</v>
      </c>
      <c r="C2" s="22"/>
      <c r="D2" s="34">
        <v>599</v>
      </c>
      <c r="E2" s="22" t="s">
        <v>33</v>
      </c>
      <c r="F2" s="22" t="s">
        <v>31</v>
      </c>
    </row>
    <row r="3" spans="1:6" ht="60" x14ac:dyDescent="0.25">
      <c r="A3" s="22">
        <v>2</v>
      </c>
      <c r="B3" s="22" t="s">
        <v>34</v>
      </c>
      <c r="C3" s="22"/>
      <c r="D3" s="34">
        <v>1095</v>
      </c>
      <c r="E3" s="22" t="s">
        <v>35</v>
      </c>
      <c r="F3" s="22" t="s">
        <v>36</v>
      </c>
    </row>
    <row r="4" spans="1:6" ht="60" x14ac:dyDescent="0.25">
      <c r="A4" s="22">
        <v>3</v>
      </c>
      <c r="B4" s="22" t="s">
        <v>37</v>
      </c>
      <c r="C4" s="22"/>
      <c r="D4" s="34">
        <v>5590</v>
      </c>
      <c r="E4" s="22" t="s">
        <v>38</v>
      </c>
      <c r="F4" s="22" t="s">
        <v>39</v>
      </c>
    </row>
    <row r="5" spans="1:6" ht="45" x14ac:dyDescent="0.25">
      <c r="A5" s="22">
        <v>4</v>
      </c>
      <c r="B5" s="22" t="s">
        <v>40</v>
      </c>
      <c r="C5" s="22"/>
      <c r="D5" s="34">
        <v>249</v>
      </c>
      <c r="E5" s="22" t="s">
        <v>41</v>
      </c>
      <c r="F5" s="22" t="s">
        <v>31</v>
      </c>
    </row>
    <row r="6" spans="1:6" ht="60" x14ac:dyDescent="0.25">
      <c r="A6" s="22">
        <v>5</v>
      </c>
      <c r="B6" s="22" t="s">
        <v>42</v>
      </c>
      <c r="C6" s="22"/>
      <c r="D6" s="35">
        <v>1723.5</v>
      </c>
      <c r="E6" s="22" t="s">
        <v>43</v>
      </c>
      <c r="F6" s="22" t="s">
        <v>36</v>
      </c>
    </row>
    <row r="7" spans="1:6" ht="60" x14ac:dyDescent="0.25">
      <c r="A7" s="22">
        <v>6</v>
      </c>
      <c r="B7" s="22" t="s">
        <v>44</v>
      </c>
      <c r="C7" s="22"/>
      <c r="D7" s="34">
        <v>32900</v>
      </c>
      <c r="E7" s="22" t="s">
        <v>45</v>
      </c>
      <c r="F7" s="22" t="s">
        <v>39</v>
      </c>
    </row>
    <row r="8" spans="1:6" ht="60" x14ac:dyDescent="0.25">
      <c r="A8" s="22">
        <v>7</v>
      </c>
      <c r="B8" s="22" t="s">
        <v>46</v>
      </c>
      <c r="C8" s="22"/>
      <c r="D8" s="34">
        <v>675</v>
      </c>
      <c r="E8" s="22" t="s">
        <v>47</v>
      </c>
      <c r="F8" s="22" t="s">
        <v>31</v>
      </c>
    </row>
    <row r="9" spans="1:6" ht="90" x14ac:dyDescent="0.25">
      <c r="A9" s="22">
        <v>8</v>
      </c>
      <c r="B9" s="22" t="s">
        <v>48</v>
      </c>
      <c r="C9" s="22"/>
      <c r="D9" s="34">
        <v>22757</v>
      </c>
      <c r="E9" s="22" t="s">
        <v>49</v>
      </c>
      <c r="F9" s="22" t="s">
        <v>36</v>
      </c>
    </row>
    <row r="10" spans="1:6" ht="90" x14ac:dyDescent="0.25">
      <c r="A10" s="22">
        <v>9</v>
      </c>
      <c r="B10" s="22" t="s">
        <v>50</v>
      </c>
      <c r="C10" s="22"/>
      <c r="D10" s="34">
        <v>33500</v>
      </c>
      <c r="E10" s="22" t="s">
        <v>51</v>
      </c>
      <c r="F10" s="22" t="s">
        <v>39</v>
      </c>
    </row>
    <row r="11" spans="1:6" ht="45" x14ac:dyDescent="0.25">
      <c r="A11" s="22">
        <v>10</v>
      </c>
      <c r="B11" s="22" t="s">
        <v>52</v>
      </c>
      <c r="C11" s="22"/>
      <c r="D11" s="22">
        <v>6600</v>
      </c>
      <c r="E11" s="22" t="s">
        <v>53</v>
      </c>
      <c r="F11" s="22" t="s">
        <v>31</v>
      </c>
    </row>
    <row r="12" spans="1:6" ht="45" x14ac:dyDescent="0.25">
      <c r="A12" s="22">
        <v>11</v>
      </c>
      <c r="B12" s="22" t="s">
        <v>54</v>
      </c>
      <c r="C12" s="22"/>
      <c r="D12" s="22">
        <v>15310</v>
      </c>
      <c r="E12" s="22" t="s">
        <v>55</v>
      </c>
      <c r="F12" s="22" t="s">
        <v>36</v>
      </c>
    </row>
    <row r="13" spans="1:6" ht="60" x14ac:dyDescent="0.25">
      <c r="A13" s="22">
        <v>12</v>
      </c>
      <c r="B13" s="22" t="s">
        <v>56</v>
      </c>
      <c r="C13" s="22"/>
      <c r="D13" s="22">
        <v>33730</v>
      </c>
      <c r="E13" s="22" t="s">
        <v>57</v>
      </c>
      <c r="F13" s="22" t="s">
        <v>39</v>
      </c>
    </row>
    <row r="14" spans="1:6" ht="60" x14ac:dyDescent="0.25">
      <c r="A14" s="22">
        <v>13</v>
      </c>
      <c r="B14" s="22" t="s">
        <v>58</v>
      </c>
      <c r="C14" s="22"/>
      <c r="D14" s="22">
        <v>1350</v>
      </c>
      <c r="E14" s="22" t="s">
        <v>59</v>
      </c>
      <c r="F14" s="22" t="s">
        <v>31</v>
      </c>
    </row>
    <row r="15" spans="1:6" ht="60" x14ac:dyDescent="0.25">
      <c r="A15" s="22">
        <v>14</v>
      </c>
      <c r="B15" s="22" t="s">
        <v>58</v>
      </c>
      <c r="C15" s="22"/>
      <c r="D15" s="22">
        <v>3800</v>
      </c>
      <c r="E15" s="22" t="s">
        <v>60</v>
      </c>
      <c r="F15" s="22" t="s">
        <v>36</v>
      </c>
    </row>
    <row r="16" spans="1:6" ht="45" x14ac:dyDescent="0.25">
      <c r="A16" s="22">
        <v>15</v>
      </c>
      <c r="B16" s="22" t="s">
        <v>58</v>
      </c>
      <c r="C16" s="22"/>
      <c r="D16" s="22">
        <v>8000</v>
      </c>
      <c r="E16" s="22" t="s">
        <v>61</v>
      </c>
      <c r="F16" s="22" t="s">
        <v>39</v>
      </c>
    </row>
    <row r="17" spans="1:6" ht="18.75" x14ac:dyDescent="0.25">
      <c r="B17" s="23" t="s">
        <v>124</v>
      </c>
      <c r="C17" s="24" t="s">
        <v>99</v>
      </c>
      <c r="D17" s="24" t="s">
        <v>100</v>
      </c>
      <c r="E17" s="24" t="s">
        <v>101</v>
      </c>
      <c r="F17" s="24" t="s">
        <v>102</v>
      </c>
    </row>
    <row r="18" spans="1:6" ht="45" x14ac:dyDescent="0.25">
      <c r="A18" s="8">
        <v>17</v>
      </c>
      <c r="B18" s="22" t="s">
        <v>103</v>
      </c>
      <c r="C18" s="8">
        <v>1</v>
      </c>
      <c r="D18" s="21">
        <v>1860.75</v>
      </c>
      <c r="E18" s="21">
        <v>1860.75</v>
      </c>
      <c r="F18" s="8" t="s">
        <v>104</v>
      </c>
    </row>
    <row r="19" spans="1:6" ht="30" x14ac:dyDescent="0.25">
      <c r="A19" s="8">
        <v>18</v>
      </c>
      <c r="B19" s="22" t="s">
        <v>105</v>
      </c>
      <c r="C19" s="8">
        <v>2</v>
      </c>
      <c r="D19" s="8">
        <v>630</v>
      </c>
      <c r="E19" s="21">
        <v>1260</v>
      </c>
      <c r="F19" s="8" t="s">
        <v>106</v>
      </c>
    </row>
    <row r="20" spans="1:6" ht="45" x14ac:dyDescent="0.25">
      <c r="B20" s="22" t="s">
        <v>107</v>
      </c>
      <c r="C20" s="8">
        <v>2</v>
      </c>
      <c r="D20" s="8">
        <v>147.9</v>
      </c>
      <c r="E20" s="8">
        <v>295.8</v>
      </c>
      <c r="F20" s="8" t="s">
        <v>108</v>
      </c>
    </row>
    <row r="21" spans="1:6" ht="45" x14ac:dyDescent="0.25">
      <c r="B21" s="22" t="s">
        <v>109</v>
      </c>
      <c r="C21" s="8">
        <v>2</v>
      </c>
      <c r="D21" s="8">
        <v>785</v>
      </c>
      <c r="E21" s="21">
        <v>1570</v>
      </c>
      <c r="F21" s="8" t="s">
        <v>110</v>
      </c>
    </row>
    <row r="22" spans="1:6" ht="45" x14ac:dyDescent="0.25">
      <c r="B22" s="22" t="s">
        <v>111</v>
      </c>
      <c r="C22" s="8">
        <v>3</v>
      </c>
      <c r="D22" s="8">
        <v>190</v>
      </c>
      <c r="E22" s="8">
        <v>570</v>
      </c>
      <c r="F22" s="8" t="s">
        <v>112</v>
      </c>
    </row>
    <row r="23" spans="1:6" ht="30" x14ac:dyDescent="0.25">
      <c r="B23" s="22" t="s">
        <v>113</v>
      </c>
      <c r="C23" s="8">
        <v>1</v>
      </c>
      <c r="D23" s="8">
        <v>471.2</v>
      </c>
      <c r="E23" s="8">
        <v>471.2</v>
      </c>
      <c r="F23" s="8" t="s">
        <v>114</v>
      </c>
    </row>
    <row r="24" spans="1:6" ht="30" x14ac:dyDescent="0.25">
      <c r="B24" s="22" t="s">
        <v>115</v>
      </c>
      <c r="C24" s="8">
        <v>1</v>
      </c>
      <c r="D24" s="8">
        <v>119</v>
      </c>
      <c r="E24" s="8">
        <v>119</v>
      </c>
      <c r="F24" s="8" t="s">
        <v>112</v>
      </c>
    </row>
    <row r="25" spans="1:6" ht="45" x14ac:dyDescent="0.25">
      <c r="B25" s="22" t="s">
        <v>116</v>
      </c>
      <c r="C25" s="8">
        <v>2</v>
      </c>
      <c r="D25" s="8">
        <v>261.25</v>
      </c>
      <c r="E25" s="8">
        <v>522.5</v>
      </c>
      <c r="F25" s="8" t="s">
        <v>112</v>
      </c>
    </row>
    <row r="26" spans="1:6" ht="30" x14ac:dyDescent="0.25">
      <c r="B26" s="22" t="s">
        <v>117</v>
      </c>
      <c r="C26" s="8">
        <v>2</v>
      </c>
      <c r="D26" s="8">
        <v>169</v>
      </c>
      <c r="E26" s="8">
        <v>338</v>
      </c>
      <c r="F26" s="8" t="s">
        <v>118</v>
      </c>
    </row>
    <row r="27" spans="1:6" ht="45" x14ac:dyDescent="0.25">
      <c r="B27" s="22" t="s">
        <v>119</v>
      </c>
      <c r="C27" s="8">
        <v>6</v>
      </c>
      <c r="D27" s="8">
        <v>75.650000000000006</v>
      </c>
      <c r="E27" s="8">
        <v>453.9</v>
      </c>
      <c r="F27" s="8" t="s">
        <v>112</v>
      </c>
    </row>
    <row r="28" spans="1:6" ht="30" x14ac:dyDescent="0.25">
      <c r="B28" s="22" t="s">
        <v>120</v>
      </c>
      <c r="C28" s="8">
        <v>10</v>
      </c>
      <c r="D28" s="8">
        <v>21.99</v>
      </c>
      <c r="E28" s="8">
        <v>219.9</v>
      </c>
      <c r="F28" s="8" t="s">
        <v>121</v>
      </c>
    </row>
    <row r="29" spans="1:6" ht="45" x14ac:dyDescent="0.25">
      <c r="B29" s="22" t="s">
        <v>122</v>
      </c>
      <c r="C29" s="8">
        <v>1</v>
      </c>
      <c r="D29" s="8">
        <v>305.5</v>
      </c>
      <c r="E29" s="8">
        <v>305.5</v>
      </c>
      <c r="F29" s="8" t="s">
        <v>123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A3CC4-1816-4716-A3B6-76C8778633E8}">
  <dimension ref="A1:G20"/>
  <sheetViews>
    <sheetView workbookViewId="0">
      <selection activeCell="A5" sqref="A5:XFD7"/>
    </sheetView>
  </sheetViews>
  <sheetFormatPr defaultRowHeight="15" x14ac:dyDescent="0.25"/>
  <cols>
    <col min="1" max="1" width="4.140625" style="8" bestFit="1" customWidth="1"/>
    <col min="2" max="2" width="39.140625" style="8" bestFit="1" customWidth="1"/>
    <col min="3" max="3" width="8.7109375" style="8" bestFit="1" customWidth="1"/>
    <col min="4" max="6" width="33.28515625" style="8" customWidth="1"/>
    <col min="7" max="16384" width="9.140625" style="8"/>
  </cols>
  <sheetData>
    <row r="1" spans="1:7" x14ac:dyDescent="0.25">
      <c r="A1" s="10" t="s">
        <v>27</v>
      </c>
      <c r="B1" s="10" t="s">
        <v>26</v>
      </c>
      <c r="C1" s="10" t="s">
        <v>98</v>
      </c>
      <c r="D1" s="10" t="s">
        <v>30</v>
      </c>
      <c r="E1" s="10" t="s">
        <v>29</v>
      </c>
      <c r="F1" s="10" t="s">
        <v>28</v>
      </c>
    </row>
    <row r="2" spans="1:7" ht="45" x14ac:dyDescent="0.25">
      <c r="A2" s="8">
        <v>1</v>
      </c>
      <c r="B2" s="8" t="s">
        <v>70</v>
      </c>
      <c r="D2" s="13">
        <v>6000</v>
      </c>
      <c r="E2" s="22" t="s">
        <v>73</v>
      </c>
      <c r="F2" s="8" t="s">
        <v>31</v>
      </c>
    </row>
    <row r="3" spans="1:7" ht="60" x14ac:dyDescent="0.25">
      <c r="A3" s="8">
        <v>2</v>
      </c>
      <c r="B3" s="8" t="s">
        <v>71</v>
      </c>
      <c r="D3" s="13">
        <v>25000</v>
      </c>
      <c r="E3" s="22" t="s">
        <v>74</v>
      </c>
      <c r="F3" s="8" t="s">
        <v>36</v>
      </c>
    </row>
    <row r="4" spans="1:7" ht="75" x14ac:dyDescent="0.25">
      <c r="A4" s="8">
        <v>3</v>
      </c>
      <c r="B4" s="8" t="s">
        <v>72</v>
      </c>
      <c r="D4" s="13">
        <v>40000</v>
      </c>
      <c r="E4" s="22" t="s">
        <v>75</v>
      </c>
      <c r="F4" s="8" t="s">
        <v>64</v>
      </c>
    </row>
    <row r="5" spans="1:7" ht="45" x14ac:dyDescent="0.25">
      <c r="A5" s="8">
        <v>4</v>
      </c>
      <c r="B5" s="8" t="s">
        <v>79</v>
      </c>
      <c r="D5" s="13">
        <v>1000</v>
      </c>
      <c r="E5" s="22" t="s">
        <v>76</v>
      </c>
      <c r="F5" s="8" t="s">
        <v>31</v>
      </c>
    </row>
    <row r="6" spans="1:7" ht="60" x14ac:dyDescent="0.25">
      <c r="A6" s="8">
        <v>5</v>
      </c>
      <c r="B6" s="8" t="s">
        <v>80</v>
      </c>
      <c r="D6" s="13">
        <v>3000</v>
      </c>
      <c r="E6" s="22" t="s">
        <v>77</v>
      </c>
      <c r="F6" s="8" t="s">
        <v>36</v>
      </c>
    </row>
    <row r="7" spans="1:7" ht="45" x14ac:dyDescent="0.25">
      <c r="A7" s="8">
        <v>6</v>
      </c>
      <c r="B7" s="8" t="s">
        <v>81</v>
      </c>
      <c r="D7" s="13">
        <v>10000</v>
      </c>
      <c r="E7" s="22" t="s">
        <v>78</v>
      </c>
      <c r="F7" s="8" t="s">
        <v>64</v>
      </c>
    </row>
    <row r="8" spans="1:7" x14ac:dyDescent="0.25">
      <c r="A8" s="24"/>
      <c r="B8" s="28" t="s">
        <v>124</v>
      </c>
      <c r="C8" s="28" t="s">
        <v>99</v>
      </c>
      <c r="D8" s="28" t="s">
        <v>100</v>
      </c>
      <c r="E8" s="28" t="s">
        <v>101</v>
      </c>
      <c r="F8" s="28" t="s">
        <v>125</v>
      </c>
      <c r="G8" s="28" t="s">
        <v>127</v>
      </c>
    </row>
    <row r="9" spans="1:7" ht="30" x14ac:dyDescent="0.25">
      <c r="A9" s="8">
        <v>7</v>
      </c>
      <c r="B9" s="22" t="s">
        <v>128</v>
      </c>
      <c r="C9" s="22">
        <v>1</v>
      </c>
      <c r="D9" s="36">
        <v>10000</v>
      </c>
      <c r="E9" s="36">
        <v>10000</v>
      </c>
      <c r="F9" s="10" t="s">
        <v>64</v>
      </c>
      <c r="G9" s="33" t="s">
        <v>129</v>
      </c>
    </row>
    <row r="10" spans="1:7" ht="30" x14ac:dyDescent="0.25">
      <c r="A10" s="8">
        <v>8</v>
      </c>
      <c r="B10" s="22" t="s">
        <v>130</v>
      </c>
      <c r="C10" s="22">
        <v>1</v>
      </c>
      <c r="D10" s="36">
        <v>7000</v>
      </c>
      <c r="E10" s="36">
        <v>7000</v>
      </c>
      <c r="F10" s="10" t="s">
        <v>64</v>
      </c>
      <c r="G10" s="22"/>
    </row>
    <row r="11" spans="1:7" ht="30" x14ac:dyDescent="0.25">
      <c r="A11" s="8">
        <v>9</v>
      </c>
      <c r="B11" s="22" t="s">
        <v>132</v>
      </c>
      <c r="C11" s="22">
        <v>1</v>
      </c>
      <c r="D11" s="36">
        <v>4000</v>
      </c>
      <c r="E11" s="36">
        <v>4000</v>
      </c>
      <c r="F11" s="10" t="s">
        <v>131</v>
      </c>
      <c r="G11" s="33" t="s">
        <v>133</v>
      </c>
    </row>
    <row r="12" spans="1:7" ht="30" x14ac:dyDescent="0.25">
      <c r="A12" s="8">
        <v>10</v>
      </c>
      <c r="B12" s="22" t="s">
        <v>134</v>
      </c>
      <c r="C12" s="22">
        <v>3</v>
      </c>
      <c r="D12" s="22">
        <v>516</v>
      </c>
      <c r="E12" s="36">
        <v>1548</v>
      </c>
      <c r="F12" s="10" t="s">
        <v>64</v>
      </c>
      <c r="G12" s="33" t="s">
        <v>135</v>
      </c>
    </row>
    <row r="13" spans="1:7" ht="30" x14ac:dyDescent="0.25">
      <c r="A13" s="8">
        <v>11</v>
      </c>
      <c r="B13" s="22" t="s">
        <v>136</v>
      </c>
      <c r="C13" s="22">
        <v>1</v>
      </c>
      <c r="D13" s="22">
        <v>467</v>
      </c>
      <c r="E13" s="22">
        <v>467</v>
      </c>
      <c r="F13" s="10" t="s">
        <v>64</v>
      </c>
      <c r="G13" s="33" t="s">
        <v>135</v>
      </c>
    </row>
    <row r="14" spans="1:7" ht="30" x14ac:dyDescent="0.25">
      <c r="A14" s="8">
        <v>12</v>
      </c>
      <c r="B14" s="22" t="s">
        <v>137</v>
      </c>
      <c r="C14" s="22">
        <v>2</v>
      </c>
      <c r="D14" s="22">
        <v>415</v>
      </c>
      <c r="E14" s="22">
        <v>830</v>
      </c>
      <c r="F14" s="10" t="s">
        <v>64</v>
      </c>
      <c r="G14" s="33" t="s">
        <v>135</v>
      </c>
    </row>
    <row r="15" spans="1:7" ht="75" x14ac:dyDescent="0.25">
      <c r="A15" s="8">
        <v>13</v>
      </c>
      <c r="B15" s="22" t="s">
        <v>139</v>
      </c>
      <c r="C15" s="22">
        <v>2</v>
      </c>
      <c r="D15" s="36">
        <v>6000</v>
      </c>
      <c r="E15" s="36">
        <v>12000</v>
      </c>
      <c r="F15" s="10" t="s">
        <v>138</v>
      </c>
      <c r="G15" s="33" t="s">
        <v>140</v>
      </c>
    </row>
    <row r="16" spans="1:7" ht="45" x14ac:dyDescent="0.25">
      <c r="A16" s="8">
        <v>14</v>
      </c>
      <c r="B16" s="22" t="s">
        <v>141</v>
      </c>
      <c r="C16" s="22">
        <v>5</v>
      </c>
      <c r="D16" s="22">
        <v>406</v>
      </c>
      <c r="E16" s="36">
        <v>2030</v>
      </c>
      <c r="F16" s="10" t="s">
        <v>131</v>
      </c>
      <c r="G16" s="33" t="s">
        <v>135</v>
      </c>
    </row>
    <row r="17" spans="1:7" ht="45" x14ac:dyDescent="0.25">
      <c r="A17" s="8">
        <v>15</v>
      </c>
      <c r="B17" s="22" t="s">
        <v>142</v>
      </c>
      <c r="C17" s="22">
        <v>3</v>
      </c>
      <c r="D17" s="22">
        <v>373</v>
      </c>
      <c r="E17" s="36">
        <v>1119</v>
      </c>
      <c r="F17" s="10" t="s">
        <v>131</v>
      </c>
      <c r="G17" s="33" t="s">
        <v>135</v>
      </c>
    </row>
    <row r="18" spans="1:7" ht="30" x14ac:dyDescent="0.25">
      <c r="A18" s="8">
        <v>16</v>
      </c>
      <c r="B18" s="22" t="s">
        <v>143</v>
      </c>
      <c r="C18" s="22">
        <v>10</v>
      </c>
      <c r="D18" s="22">
        <v>37.229999999999997</v>
      </c>
      <c r="E18" s="22">
        <v>372.3</v>
      </c>
      <c r="F18" s="10" t="s">
        <v>131</v>
      </c>
      <c r="G18" s="33" t="s">
        <v>144</v>
      </c>
    </row>
    <row r="19" spans="1:7" ht="45" x14ac:dyDescent="0.25">
      <c r="A19" s="8">
        <v>17</v>
      </c>
      <c r="B19" s="22" t="s">
        <v>145</v>
      </c>
      <c r="C19" s="22">
        <v>6</v>
      </c>
      <c r="D19" s="22">
        <v>30</v>
      </c>
      <c r="E19" s="22">
        <v>180</v>
      </c>
      <c r="F19" s="10" t="s">
        <v>138</v>
      </c>
      <c r="G19" s="33" t="s">
        <v>146</v>
      </c>
    </row>
    <row r="20" spans="1:7" ht="30" x14ac:dyDescent="0.25">
      <c r="A20" s="8">
        <v>18</v>
      </c>
      <c r="B20" s="22" t="s">
        <v>147</v>
      </c>
      <c r="C20" s="22">
        <v>5</v>
      </c>
      <c r="D20" s="22">
        <v>89</v>
      </c>
      <c r="E20" s="22">
        <v>445</v>
      </c>
      <c r="F20" s="10" t="s">
        <v>138</v>
      </c>
      <c r="G20" s="33" t="s">
        <v>148</v>
      </c>
    </row>
  </sheetData>
  <hyperlinks>
    <hyperlink ref="G9" r:id="rId1" tooltip="Coût et prix d'une Plateforme de marque en agence en 2025" display="https://www.elias.studio/blog/post/combien-ca-coute-une-plateforme-de-marque-en-agence-en-2025?utm_source=chatgpt.com" xr:uid="{F1BD981C-5BA5-4AA7-8B86-C90565010F59}"/>
    <hyperlink ref="G11" r:id="rId2" tooltip="Prix d'un logo : combien coûte une identité visuelle pro ?" display="https://www.noqode.fr/blog/quel-est-le-prix-dune-identite-visuelle-et-dun-logo-guide-complet?utm_source=chatgpt.com" xr:uid="{867CA311-1D91-42E0-84B5-A7751A2C3536}"/>
    <hyperlink ref="G12" r:id="rId3" tooltip="Grille des tarifs 2026 : Les Photographes freelances - Paris" display="https://www.malt.fr/t/barometre-tarifs/image-son/photographe?utm_source=chatgpt.com" xr:uid="{FCC73CD4-AADD-432E-8968-60B67B11DAEA}"/>
    <hyperlink ref="G13" r:id="rId4" tooltip="Grille des tarifs 2026 : Les Photographes freelances - Paris" display="https://www.malt.fr/t/barometre-tarifs/image-son/photographe?utm_source=chatgpt.com" xr:uid="{9E39EEF1-09A1-48D5-8D99-A6C0FAF9DD3C}"/>
    <hyperlink ref="G14" r:id="rId5" tooltip="Grille des tarifs 2026 : Les Photographes freelances - Paris" display="https://www.malt.fr/t/barometre-tarifs/image-son/photographe?utm_source=chatgpt.com" xr:uid="{50184B8B-CF25-42C7-97EA-9CBB2E507D68}"/>
    <hyperlink ref="G15" r:id="rId6" tooltip="Tarifs relations presse - Prix relations ..." display="https://www.martelana.com/tarifs-relations-presse/?utm_source=chatgpt.com" xr:uid="{BF88406C-F635-4E80-9000-7D2251FF0732}"/>
    <hyperlink ref="G16" r:id="rId7" tooltip="Grille des tarifs 2026 : Les Community managers freelances" display="https://www.malt.fr/t/barometre-tarifs/communication/community-manager?utm_source=chatgpt.com" xr:uid="{3CFACF16-9F15-4422-ADBB-F072604B9D55}"/>
    <hyperlink ref="G17" r:id="rId8" tooltip="Les Rédacteurs &amp; Community Managers freelances" display="https://www.malt.fr/t/barometre-tarifs/communication?utm_source=chatgpt.com" xr:uid="{DB662F28-E0A0-4F90-8C68-FCAFED2A63ED}"/>
    <hyperlink ref="G18" r:id="rId9" tooltip="Impression de flyers personnalisés &amp; tracts publicitaires" display="https://www.exaprint.fr/supports-marketing/flyer?srsltid=AfmBOooNBXVd4tmUJyuQI6KFz2YnQPt7kM3NCLH-_xoyHxAiYk_azBY7&amp;utm_source=chatgpt.com" xr:uid="{033BF0EE-6A1F-4624-88BA-ED6D96635A3D}"/>
    <hyperlink ref="G19" r:id="rId10" tooltip="Impression Banner 85x200 | Acheter recharge Roll up pas ..." display="https://rollup-corner.com/rollup/28-impression-visuel-85x200cm.html?utm_source=chatgpt.com" xr:uid="{6B1A63AF-D998-4AEC-815F-2539D29E6749}"/>
    <hyperlink ref="G20" r:id="rId11" tooltip="Emballages sur-mesure pour sublimer vos produits" display="https://smilepack.fr/emballage-sur-mesure.html?utm_source=chatgpt.com" xr:uid="{A9D9D606-DB4A-487F-8D0D-2A8D75604432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4866C-3126-4250-9B5C-1220657CF205}">
  <dimension ref="A1:G18"/>
  <sheetViews>
    <sheetView workbookViewId="0">
      <selection activeCell="E14" sqref="E14:E15"/>
    </sheetView>
  </sheetViews>
  <sheetFormatPr defaultRowHeight="15" x14ac:dyDescent="0.25"/>
  <cols>
    <col min="1" max="1" width="4.140625" style="8" bestFit="1" customWidth="1"/>
    <col min="2" max="2" width="33.28515625" style="8" customWidth="1"/>
    <col min="3" max="3" width="10.7109375" style="8" bestFit="1" customWidth="1"/>
    <col min="4" max="6" width="33.28515625" style="8" customWidth="1"/>
    <col min="7" max="7" width="39.28515625" style="8" customWidth="1"/>
    <col min="8" max="16384" width="9.140625" style="8"/>
  </cols>
  <sheetData>
    <row r="1" spans="1:7" x14ac:dyDescent="0.25">
      <c r="A1" s="10" t="s">
        <v>27</v>
      </c>
      <c r="B1" s="10" t="s">
        <v>26</v>
      </c>
      <c r="C1" s="10" t="s">
        <v>98</v>
      </c>
      <c r="E1" s="10" t="s">
        <v>30</v>
      </c>
      <c r="F1" s="10" t="s">
        <v>29</v>
      </c>
      <c r="G1" s="10" t="s">
        <v>28</v>
      </c>
    </row>
    <row r="2" spans="1:7" ht="45" x14ac:dyDescent="0.25">
      <c r="A2" s="8">
        <v>1</v>
      </c>
      <c r="B2" s="8" t="s">
        <v>31</v>
      </c>
      <c r="E2" s="13">
        <v>5000</v>
      </c>
      <c r="F2" s="12" t="s">
        <v>69</v>
      </c>
      <c r="G2" s="8" t="s">
        <v>31</v>
      </c>
    </row>
    <row r="3" spans="1:7" ht="30" x14ac:dyDescent="0.25">
      <c r="A3" s="8">
        <v>2</v>
      </c>
      <c r="B3" s="8" t="s">
        <v>36</v>
      </c>
      <c r="E3" s="13">
        <v>12000</v>
      </c>
      <c r="F3" s="12" t="s">
        <v>66</v>
      </c>
      <c r="G3" s="8" t="s">
        <v>36</v>
      </c>
    </row>
    <row r="4" spans="1:7" ht="45" x14ac:dyDescent="0.25">
      <c r="A4" s="8">
        <v>3</v>
      </c>
      <c r="B4" s="8" t="s">
        <v>39</v>
      </c>
      <c r="E4" s="13">
        <v>30000</v>
      </c>
      <c r="F4" s="12" t="s">
        <v>68</v>
      </c>
      <c r="G4" s="8" t="s">
        <v>64</v>
      </c>
    </row>
    <row r="5" spans="1:7" x14ac:dyDescent="0.25">
      <c r="B5" s="28" t="s">
        <v>124</v>
      </c>
      <c r="C5" s="29" t="s">
        <v>99</v>
      </c>
      <c r="D5" s="29" t="s">
        <v>100</v>
      </c>
      <c r="E5" s="29" t="s">
        <v>101</v>
      </c>
      <c r="F5" s="28" t="s">
        <v>125</v>
      </c>
      <c r="G5" s="28" t="s">
        <v>149</v>
      </c>
    </row>
    <row r="6" spans="1:7" ht="30" x14ac:dyDescent="0.25">
      <c r="B6" s="11" t="s">
        <v>150</v>
      </c>
      <c r="C6" s="9">
        <v>1</v>
      </c>
      <c r="D6" s="9">
        <v>199</v>
      </c>
      <c r="E6" s="9">
        <v>199</v>
      </c>
      <c r="F6" s="25" t="s">
        <v>131</v>
      </c>
      <c r="G6" s="27" t="s">
        <v>151</v>
      </c>
    </row>
    <row r="7" spans="1:7" ht="30" x14ac:dyDescent="0.25">
      <c r="B7" s="11" t="s">
        <v>152</v>
      </c>
      <c r="C7" s="9">
        <v>1</v>
      </c>
      <c r="D7" s="9">
        <v>35.590000000000003</v>
      </c>
      <c r="E7" s="9">
        <v>35.590000000000003</v>
      </c>
      <c r="F7" s="25" t="s">
        <v>131</v>
      </c>
      <c r="G7" s="27" t="s">
        <v>153</v>
      </c>
    </row>
    <row r="8" spans="1:7" ht="30" x14ac:dyDescent="0.25">
      <c r="B8" s="11" t="s">
        <v>154</v>
      </c>
      <c r="C8" s="9">
        <v>1</v>
      </c>
      <c r="D8" s="9">
        <v>20.34</v>
      </c>
      <c r="E8" s="9">
        <v>20.34</v>
      </c>
      <c r="F8" s="25" t="s">
        <v>131</v>
      </c>
      <c r="G8" s="27" t="s">
        <v>155</v>
      </c>
    </row>
    <row r="9" spans="1:7" x14ac:dyDescent="0.25">
      <c r="B9" s="11" t="s">
        <v>156</v>
      </c>
      <c r="C9" s="9">
        <v>1</v>
      </c>
      <c r="D9" s="9">
        <v>190</v>
      </c>
      <c r="E9" s="9">
        <v>190</v>
      </c>
      <c r="F9" s="25" t="s">
        <v>131</v>
      </c>
      <c r="G9" s="27" t="s">
        <v>157</v>
      </c>
    </row>
    <row r="10" spans="1:7" ht="45" x14ac:dyDescent="0.25">
      <c r="B10" s="11" t="s">
        <v>158</v>
      </c>
      <c r="C10" s="9">
        <v>1</v>
      </c>
      <c r="D10" s="9">
        <v>80</v>
      </c>
      <c r="E10" s="9">
        <v>80</v>
      </c>
      <c r="F10" s="25" t="s">
        <v>131</v>
      </c>
      <c r="G10" s="27" t="s">
        <v>159</v>
      </c>
    </row>
    <row r="11" spans="1:7" ht="30" x14ac:dyDescent="0.25">
      <c r="B11" s="11" t="s">
        <v>160</v>
      </c>
      <c r="C11" s="9">
        <v>1</v>
      </c>
      <c r="D11" s="26">
        <v>3780</v>
      </c>
      <c r="E11" s="26">
        <v>3780</v>
      </c>
      <c r="F11" s="25" t="s">
        <v>131</v>
      </c>
      <c r="G11" s="27" t="s">
        <v>161</v>
      </c>
    </row>
    <row r="12" spans="1:7" ht="45" x14ac:dyDescent="0.25">
      <c r="B12" s="11" t="s">
        <v>162</v>
      </c>
      <c r="C12" s="9">
        <v>1</v>
      </c>
      <c r="D12" s="26">
        <v>2400</v>
      </c>
      <c r="E12" s="26">
        <v>2400</v>
      </c>
      <c r="F12" s="25" t="s">
        <v>131</v>
      </c>
      <c r="G12" s="27" t="s">
        <v>163</v>
      </c>
    </row>
    <row r="13" spans="1:7" ht="45" x14ac:dyDescent="0.25">
      <c r="B13" s="11" t="s">
        <v>164</v>
      </c>
      <c r="C13" s="9">
        <v>4</v>
      </c>
      <c r="D13" s="9">
        <v>90</v>
      </c>
      <c r="E13" s="9">
        <v>360</v>
      </c>
      <c r="F13" s="25" t="s">
        <v>131</v>
      </c>
      <c r="G13" s="27" t="s">
        <v>165</v>
      </c>
    </row>
    <row r="14" spans="1:7" ht="60" x14ac:dyDescent="0.25">
      <c r="B14" s="11" t="s">
        <v>166</v>
      </c>
      <c r="C14" s="9" t="s">
        <v>167</v>
      </c>
      <c r="D14" s="9">
        <v>650</v>
      </c>
      <c r="E14" s="26">
        <v>22100</v>
      </c>
      <c r="F14" s="25" t="s">
        <v>64</v>
      </c>
      <c r="G14" s="27" t="s">
        <v>168</v>
      </c>
    </row>
    <row r="15" spans="1:7" ht="45" x14ac:dyDescent="0.25">
      <c r="B15" s="11" t="s">
        <v>169</v>
      </c>
      <c r="C15" s="9">
        <v>3</v>
      </c>
      <c r="D15" s="9">
        <v>600</v>
      </c>
      <c r="E15" s="26">
        <v>1800</v>
      </c>
      <c r="F15" s="25" t="s">
        <v>64</v>
      </c>
      <c r="G15" s="27" t="s">
        <v>170</v>
      </c>
    </row>
    <row r="16" spans="1:7" ht="30" x14ac:dyDescent="0.25">
      <c r="B16" s="11" t="s">
        <v>171</v>
      </c>
      <c r="C16" s="9">
        <v>1</v>
      </c>
      <c r="D16" s="9">
        <v>575</v>
      </c>
      <c r="E16" s="9">
        <v>575</v>
      </c>
      <c r="F16" s="25" t="s">
        <v>64</v>
      </c>
      <c r="G16" s="27" t="s">
        <v>172</v>
      </c>
    </row>
    <row r="17" spans="2:7" ht="30" x14ac:dyDescent="0.25">
      <c r="B17" s="11" t="s">
        <v>173</v>
      </c>
      <c r="C17" s="9">
        <v>1</v>
      </c>
      <c r="D17" s="9">
        <v>860</v>
      </c>
      <c r="E17" s="9">
        <v>860</v>
      </c>
      <c r="F17" s="25" t="s">
        <v>138</v>
      </c>
      <c r="G17" s="27" t="s">
        <v>174</v>
      </c>
    </row>
    <row r="18" spans="2:7" ht="45" x14ac:dyDescent="0.25">
      <c r="B18" s="11" t="s">
        <v>175</v>
      </c>
      <c r="C18" s="9" t="s">
        <v>176</v>
      </c>
      <c r="D18" s="9">
        <v>127</v>
      </c>
      <c r="E18" s="26">
        <v>7620</v>
      </c>
      <c r="F18" s="25" t="s">
        <v>131</v>
      </c>
      <c r="G18" s="11" t="s">
        <v>177</v>
      </c>
    </row>
  </sheetData>
  <hyperlinks>
    <hyperlink ref="G6" r:id="rId1" tooltip="Formalités -Découvrez le tarif 2026 des annonces légales" display="https://entreprendre.service-public.gouv.fr/actualites/A18724?utm_source=chatgpt.com" xr:uid="{2682ABB8-47FB-487B-B32F-A15E1DA83366}"/>
    <hyperlink ref="G7" r:id="rId2" tooltip="Quel est le coût des formalités de création d'une société" display="https://entreprendre.service-public.gouv.fr/vosdroits/F37688?utm_source=chatgpt.com" xr:uid="{8E3BE225-0B45-4A3D-A129-34A2D738A66A}"/>
    <hyperlink ref="G8" r:id="rId3" tooltip="Quel est le coût des formalités de création d'une société" display="https://entreprendre.service-public.gouv.fr/vosdroits/F37688?utm_source=chatgpt.com" xr:uid="{C3839885-98EF-4533-AB1D-85E6378C2BB8}"/>
    <hyperlink ref="G9" r:id="rId4" tooltip="Le déposant et le coût d'une marque" display="https://www.inpi.fr/realiser-demarches/propriete-intellectuelle/deposant-et-cout-dune-marque?utm_source=chatgpt.com" xr:uid="{AA5AAB37-5D0E-455A-919F-A0860DA15CBB}"/>
    <hyperlink ref="G10" r:id="rId5" tooltip="Le Tarif 2025 pour le recyclage des emballages ménagers" display="https://www.adelphe.fr/sites/default/files/Documents/2025-01/adelphe_guides-tarif-guide-bonus-malus-papiers-g-vf.pdf?utm_source=chatgpt.com" xr:uid="{A00C352D-75FC-47E5-81FC-BBE7D4DF0661}"/>
    <hyperlink ref="G11" r:id="rId6" tooltip="Formation HACCP industrie agro-alimentaire : 2 jours" display="https://www.cnfce.com/formation-haccp-pour-industrie?utm_source=chatgpt.com" xr:uid="{C53BBAD5-17F4-425E-A278-78FBD86505B4}"/>
    <hyperlink ref="G12" r:id="rId7" tooltip="METTRE EN PLACE LE PLAN DE MAITRISE SANITAIRE ..." display="https://www.catalyse.fr/calendrier-des-formations/mettre-en-place-le-plan-de-maitrise-sanitaire-pms-21-heures?utm_source=chatgpt.com" xr:uid="{13B37F15-73C4-4FD9-AF08-AF16D684F440}"/>
    <hyperlink ref="G13" r:id="rId8" tooltip="Vérification Périodique des Balances IPFNA" display="https://www.artemis-solutions.fr/verification-periodique-des-balances-ipfna/?utm_source=chatgpt.com" xr:uid="{E7F5F6C6-9262-4BA9-9898-4036574AA34B}"/>
    <hyperlink ref="G14" r:id="rId9" tooltip="Boostez votre système de sécurité alimentaire" display="https://www.aveyron.cci.fr/produit/boostez-votre-systeme-de-securite-alimentaire?utm_source=chatgpt.com" xr:uid="{0AC60D50-6C50-4ACE-A8A1-14A8A19ADB11}"/>
    <hyperlink ref="G15" r:id="rId10" tooltip="Intitulé de la formation Comprendre le référentiel d'audit ..." display="https://www.actalia.eu/wp-content/uploads/2023/09/Formations-Missions-MHQ-2023-IFSv8-150923.pdf?utm_source=chatgpt.com" xr:uid="{AB79601A-2463-4E42-B1A7-C8D5A0905ABF}"/>
    <hyperlink ref="G16" r:id="rId11" tooltip="Evolutions des frais de licence IFS - Kiwa" display="https://www.kiwa.com/fr/fr/actualites/evolutions-des-frais-de-licence-ifs/?utm_source=chatgpt.com" xr:uid="{239BD557-D649-4828-9191-B1070E3784D5}"/>
    <hyperlink ref="G17" r:id="rId12" tooltip="Nouvelle tarification BRC Food 2022" display="https://www.dekra-certification.fr/actualites-dekra-certification/nouvelle-tarification-brc-food-2022-dekra-certification.html?utm_source=chatgpt.com" xr:uid="{8504CB29-9523-43FB-BB5D-2C2A19D3C63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Analysis</vt:lpstr>
      <vt:lpstr>VC</vt:lpstr>
      <vt:lpstr>Products</vt:lpstr>
      <vt:lpstr>Fruits</vt:lpstr>
      <vt:lpstr>FC</vt:lpstr>
      <vt:lpstr>Operational Staff</vt:lpstr>
      <vt:lpstr>Machinery&amp;Furniture</vt:lpstr>
      <vt:lpstr>Marketing</vt:lpstr>
      <vt:lpstr>Legal&amp;Certifications</vt:lpstr>
      <vt:lpstr>Support&amp;IT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Mostafavi</dc:creator>
  <cp:lastModifiedBy>Mostafavi</cp:lastModifiedBy>
  <dcterms:created xsi:type="dcterms:W3CDTF">2026-01-06T16:19:18Z</dcterms:created>
  <dcterms:modified xsi:type="dcterms:W3CDTF">2026-01-12T09:26:15Z</dcterms:modified>
</cp:coreProperties>
</file>